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100" tabRatio="601" activeTab="1"/>
  </bookViews>
  <sheets>
    <sheet name="січень" sheetId="1" r:id="rId1"/>
    <sheet name="лютий" sheetId="2" r:id="rId2"/>
    <sheet name="з початку року" sheetId="3" r:id="rId3"/>
    <sheet name="уточнення планових показників" sheetId="4" r:id="rId4"/>
  </sheets>
  <externalReferences>
    <externalReference r:id="rId7"/>
    <externalReference r:id="rId8"/>
    <externalReference r:id="rId9"/>
  </externalReferences>
  <definedNames>
    <definedName name="_xlnm.Print_Area" localSheetId="2">'з початку року'!$A$1:$P$47</definedName>
  </definedNames>
  <calcPr fullCalcOnLoad="1"/>
</workbook>
</file>

<file path=xl/sharedStrings.xml><?xml version="1.0" encoding="utf-8"?>
<sst xmlns="http://schemas.openxmlformats.org/spreadsheetml/2006/main" count="124" uniqueCount="83">
  <si>
    <t>Дата</t>
  </si>
  <si>
    <t>Податок з доходів фізичних осіб</t>
  </si>
  <si>
    <t>Плата за землю</t>
  </si>
  <si>
    <t>Єдиний податок</t>
  </si>
  <si>
    <t>Плата за оренду майна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</si>
  <si>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</si>
  <si>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</si>
  <si>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</si>
  <si>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</si>
  <si>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</si>
  <si>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</si>
  <si>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</si>
  <si>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</si>
  <si>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</si>
  <si>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</si>
  <si>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</si>
  <si>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</si>
  <si>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</si>
  <si>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</si>
  <si>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</si>
  <si>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</si>
  <si>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 xml:space="preserve">всього </t>
  </si>
  <si>
    <t xml:space="preserve"> </t>
  </si>
  <si>
    <t>факт</t>
  </si>
  <si>
    <t>відхилення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</si>
  <si>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</si>
  <si>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</si>
  <si>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</si>
  <si>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</si>
  <si>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</si>
  <si>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</si>
  <si>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</si>
  <si>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розміщено на депозит (тис.грн.)</t>
  </si>
  <si>
    <t xml:space="preserve">Залишок коштів  </t>
  </si>
  <si>
    <t>в тому числі:</t>
  </si>
  <si>
    <t>податки</t>
  </si>
  <si>
    <t>всього податків (доходи бюджету розвитку, тис.грн.)</t>
  </si>
  <si>
    <t>облігації</t>
  </si>
  <si>
    <t>Пайова участь</t>
  </si>
  <si>
    <t>податки -</t>
  </si>
  <si>
    <t>випуск облігацій-</t>
  </si>
  <si>
    <t>Податок на нерухоме майно</t>
  </si>
  <si>
    <t>Акцизний податок</t>
  </si>
  <si>
    <r>
      <t xml:space="preserve">надходження від </t>
    </r>
    <r>
      <rPr>
        <b/>
        <sz val="10"/>
        <rFont val="Times New Roman"/>
        <family val="1"/>
      </rPr>
      <t xml:space="preserve">продажу землі </t>
    </r>
    <r>
      <rPr>
        <sz val="10"/>
        <rFont val="Times New Roman"/>
        <family val="1"/>
      </rPr>
      <t>(тис.грн.)</t>
    </r>
  </si>
  <si>
    <r>
      <t>пайова участь</t>
    </r>
    <r>
      <rPr>
        <sz val="10"/>
        <rFont val="Times New Roman"/>
        <family val="1"/>
      </rPr>
      <t xml:space="preserve"> у розвитку інфраструктури м. Черкаси (тис.грн.)</t>
    </r>
  </si>
  <si>
    <t>субвенція-</t>
  </si>
  <si>
    <t>субвенції</t>
  </si>
  <si>
    <t>Гарантії, надані міськими радами</t>
  </si>
  <si>
    <t>Фактичні надходження (січень)</t>
  </si>
  <si>
    <r>
      <t xml:space="preserve">надходження від </t>
    </r>
    <r>
      <rPr>
        <b/>
        <sz val="10"/>
        <rFont val="Times New Roman"/>
        <family val="1"/>
      </rPr>
      <t>відчудження майна</t>
    </r>
    <r>
      <rPr>
        <sz val="10"/>
        <rFont val="Times New Roman"/>
        <family val="1"/>
      </rPr>
      <t xml:space="preserve"> (тис.грн.)</t>
    </r>
  </si>
  <si>
    <t>Плата за надання інших адмінпослуг</t>
  </si>
  <si>
    <t>Уточнений розпис доходів</t>
  </si>
  <si>
    <r>
      <t xml:space="preserve">плата за </t>
    </r>
    <r>
      <rPr>
        <b/>
        <sz val="10"/>
        <rFont val="Times New Roman"/>
        <family val="1"/>
      </rPr>
      <t>гарантії,</t>
    </r>
    <r>
      <rPr>
        <sz val="10"/>
        <rFont val="Times New Roman"/>
        <family val="1"/>
      </rPr>
      <t xml:space="preserve"> надані міськими радами </t>
    </r>
  </si>
  <si>
    <t xml:space="preserve">Продаж землі </t>
  </si>
  <si>
    <t>Відчудження майна</t>
  </si>
  <si>
    <t xml:space="preserve">Пайова участь </t>
  </si>
  <si>
    <t>Плата за гарантії</t>
  </si>
  <si>
    <t>Розміщення тимч. вільних коштів</t>
  </si>
  <si>
    <t>Плата за розміщення тимчасово вільних коштів</t>
  </si>
  <si>
    <t>УТОЧНЕНИЙ ПЛАН НА  2017 рік</t>
  </si>
  <si>
    <t>Реклама, пайова участь(благоустрій), повернення</t>
  </si>
  <si>
    <t>факт  на 01.02.17</t>
  </si>
  <si>
    <t xml:space="preserve">  +  -</t>
  </si>
  <si>
    <t>в  т.ч  акциз на алкоголь та тютюн</t>
  </si>
  <si>
    <t>в  т.ч  акциз на пальне (вироблене та ввезене)</t>
  </si>
  <si>
    <t>Акцизний податок (всього)</t>
  </si>
  <si>
    <t>Динаміка надходжень податків та неподаткових платежів за січень 2018 року</t>
  </si>
  <si>
    <t xml:space="preserve">Динаміка надходжень до бюджету розвитку за січень 2018 р. </t>
  </si>
  <si>
    <t>Аналіз планових показників надходжень до загального фонду міського бюджету  2018 рік</t>
  </si>
  <si>
    <t>00.00.2018</t>
  </si>
  <si>
    <r>
      <t xml:space="preserve">Прогноз </t>
    </r>
    <r>
      <rPr>
        <sz val="10"/>
        <rFont val="Times New Roman"/>
        <family val="1"/>
      </rPr>
      <t xml:space="preserve">надходжень </t>
    </r>
  </si>
  <si>
    <t>станом на 01.02.2018</t>
  </si>
  <si>
    <r>
      <t xml:space="preserve">станом на 01.02.2018р.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</si>
  <si>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лютий 2018 року</t>
  </si>
  <si>
    <t xml:space="preserve">Динаміка надходжень до бюджету розвитку за лютий 2018 р. </t>
  </si>
  <si>
    <t>Фактичні надходження (лютий)</t>
  </si>
  <si>
    <t>план на січень-лютий 2018р.</t>
  </si>
  <si>
    <t>Зміни до   розпису доходів станом на 09.02.2018р. :</t>
  </si>
  <si>
    <t>Розпис доходів ЗФ на 2018 рк</t>
  </si>
  <si>
    <r>
      <t xml:space="preserve">станом на 22.02.2018р.           </t>
    </r>
    <r>
      <rPr>
        <sz val="10"/>
        <rFont val="Arial Cyr"/>
        <family val="0"/>
      </rPr>
      <t xml:space="preserve">  ( тис.грн.)</t>
    </r>
  </si>
  <si>
    <t>станом на 22.02.2018</t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</si>
  <si>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22.02.2018р.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</si>
  <si>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22.02.2018</t>
    </r>
    <r>
      <rPr>
        <sz val="10"/>
        <rFont val="Times New Roman"/>
        <family val="1"/>
      </rPr>
      <t xml:space="preserve"> (тис.грн.)</t>
    </r>
  </si>
</sst>
</file>

<file path=xl/styles.xml><?xml version="1.0" encoding="utf-8"?>
<styleSheet xmlns="http://schemas.openxmlformats.org/spreadsheetml/2006/main">
  <numFmts count="3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  <numFmt numFmtId="187" formatCode="#0.00"/>
    <numFmt numFmtId="188" formatCode="[$-422]d\ mmmm\ yyyy&quot; р.&quot;"/>
    <numFmt numFmtId="189" formatCode="dd\.mm\.yyyy;@"/>
    <numFmt numFmtId="190" formatCode="dd\.mm\.yy;@"/>
  </numFmts>
  <fonts count="87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21.75"/>
      <color indexed="8"/>
      <name val="Arial Cyr"/>
      <family val="0"/>
    </font>
    <font>
      <sz val="8.75"/>
      <color indexed="8"/>
      <name val="Arial Cyr"/>
      <family val="0"/>
    </font>
    <font>
      <sz val="8"/>
      <color indexed="8"/>
      <name val="Arial Cyr"/>
      <family val="0"/>
    </font>
    <font>
      <b/>
      <u val="single"/>
      <sz val="10"/>
      <name val="Times New Roman"/>
      <family val="1"/>
    </font>
    <font>
      <b/>
      <sz val="8"/>
      <color indexed="8"/>
      <name val="Arial Cyr"/>
      <family val="0"/>
    </font>
    <font>
      <sz val="9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0"/>
      <color indexed="8"/>
      <name val="Arial"/>
      <family val="2"/>
    </font>
    <font>
      <sz val="7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sz val="5.2"/>
      <color indexed="8"/>
      <name val="Times New Roman"/>
      <family val="1"/>
    </font>
    <font>
      <sz val="7.45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Arial Cyr"/>
      <family val="0"/>
    </font>
    <font>
      <b/>
      <sz val="15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0"/>
      <color indexed="8"/>
      <name val="Times New Roman"/>
      <family val="1"/>
    </font>
    <font>
      <sz val="10"/>
      <color indexed="8"/>
      <name val="Arial Cyr"/>
      <family val="0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9" fillId="2" borderId="0" applyNumberFormat="0" applyBorder="0" applyAlignment="0" applyProtection="0"/>
    <xf numFmtId="0" fontId="69" fillId="3" borderId="0" applyNumberFormat="0" applyBorder="0" applyAlignment="0" applyProtection="0"/>
    <xf numFmtId="0" fontId="69" fillId="4" borderId="0" applyNumberFormat="0" applyBorder="0" applyAlignment="0" applyProtection="0"/>
    <xf numFmtId="0" fontId="69" fillId="5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0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70" fillId="20" borderId="0" applyNumberFormat="0" applyBorder="0" applyAlignment="0" applyProtection="0"/>
    <xf numFmtId="0" fontId="70" fillId="21" borderId="0" applyNumberFormat="0" applyBorder="0" applyAlignment="0" applyProtection="0"/>
    <xf numFmtId="0" fontId="70" fillId="22" borderId="0" applyNumberFormat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1" fillId="25" borderId="1" applyNumberFormat="0" applyAlignment="0" applyProtection="0"/>
    <xf numFmtId="0" fontId="72" fillId="26" borderId="2" applyNumberFormat="0" applyAlignment="0" applyProtection="0"/>
    <xf numFmtId="0" fontId="73" fillId="26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4" fillId="0" borderId="3" applyNumberFormat="0" applyFill="0" applyAlignment="0" applyProtection="0"/>
    <xf numFmtId="0" fontId="75" fillId="0" borderId="4" applyNumberFormat="0" applyFill="0" applyAlignment="0" applyProtection="0"/>
    <xf numFmtId="0" fontId="76" fillId="0" borderId="5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6" applyNumberFormat="0" applyFill="0" applyAlignment="0" applyProtection="0"/>
    <xf numFmtId="0" fontId="78" fillId="27" borderId="7" applyNumberFormat="0" applyAlignment="0" applyProtection="0"/>
    <xf numFmtId="0" fontId="79" fillId="0" borderId="0" applyNumberFormat="0" applyFill="0" applyBorder="0" applyAlignment="0" applyProtection="0"/>
    <xf numFmtId="0" fontId="80" fillId="28" borderId="0" applyNumberFormat="0" applyBorder="0" applyAlignment="0" applyProtection="0"/>
    <xf numFmtId="0" fontId="69" fillId="0" borderId="0">
      <alignment/>
      <protection/>
    </xf>
    <xf numFmtId="0" fontId="6" fillId="0" borderId="0" applyNumberFormat="0" applyFill="0" applyBorder="0" applyAlignment="0" applyProtection="0"/>
    <xf numFmtId="0" fontId="81" fillId="29" borderId="0" applyNumberFormat="0" applyBorder="0" applyAlignment="0" applyProtection="0"/>
    <xf numFmtId="0" fontId="8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83" fillId="0" borderId="9" applyNumberFormat="0" applyFill="0" applyAlignment="0" applyProtection="0"/>
    <xf numFmtId="0" fontId="8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5" fillId="31" borderId="0" applyNumberFormat="0" applyBorder="0" applyAlignment="0" applyProtection="0"/>
  </cellStyleXfs>
  <cellXfs count="168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9" fontId="2" fillId="0" borderId="10" xfId="58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1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2" xfId="0" applyNumberFormat="1" applyFont="1" applyFill="1" applyBorder="1" applyAlignment="1">
      <alignment horizontal="center"/>
    </xf>
    <xf numFmtId="185" fontId="0" fillId="0" borderId="13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0" fontId="7" fillId="0" borderId="12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1" xfId="0" applyNumberFormat="1" applyFont="1" applyBorder="1" applyAlignment="1">
      <alignment/>
    </xf>
    <xf numFmtId="185" fontId="8" fillId="4" borderId="11" xfId="0" applyNumberFormat="1" applyFont="1" applyFill="1" applyBorder="1" applyAlignment="1">
      <alignment/>
    </xf>
    <xf numFmtId="185" fontId="0" fillId="0" borderId="11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14" fontId="18" fillId="0" borderId="14" xfId="0" applyNumberFormat="1" applyFont="1" applyBorder="1" applyAlignment="1">
      <alignment horizontal="right"/>
    </xf>
    <xf numFmtId="185" fontId="18" fillId="0" borderId="13" xfId="0" applyNumberFormat="1" applyFont="1" applyBorder="1" applyAlignment="1">
      <alignment/>
    </xf>
    <xf numFmtId="185" fontId="19" fillId="0" borderId="13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1" xfId="0" applyNumberFormat="1" applyFont="1" applyBorder="1" applyAlignment="1">
      <alignment horizontal="center" vertical="center" wrapText="1"/>
    </xf>
    <xf numFmtId="185" fontId="23" fillId="0" borderId="15" xfId="0" applyNumberFormat="1" applyFont="1" applyBorder="1" applyAlignment="1">
      <alignment/>
    </xf>
    <xf numFmtId="185" fontId="7" fillId="0" borderId="13" xfId="0" applyNumberFormat="1" applyFont="1" applyBorder="1" applyAlignment="1">
      <alignment horizontal="center"/>
    </xf>
    <xf numFmtId="185" fontId="7" fillId="0" borderId="16" xfId="0" applyNumberFormat="1" applyFont="1" applyBorder="1" applyAlignment="1">
      <alignment horizontal="center"/>
    </xf>
    <xf numFmtId="0" fontId="24" fillId="0" borderId="11" xfId="0" applyFont="1" applyBorder="1" applyAlignment="1">
      <alignment/>
    </xf>
    <xf numFmtId="0" fontId="25" fillId="0" borderId="11" xfId="0" applyFont="1" applyBorder="1" applyAlignment="1">
      <alignment horizontal="right"/>
    </xf>
    <xf numFmtId="185" fontId="25" fillId="0" borderId="11" xfId="0" applyNumberFormat="1" applyFont="1" applyBorder="1" applyAlignment="1">
      <alignment/>
    </xf>
    <xf numFmtId="0" fontId="1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3" fillId="0" borderId="17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85" fontId="1" fillId="0" borderId="11" xfId="0" applyNumberFormat="1" applyFont="1" applyBorder="1" applyAlignment="1">
      <alignment horizontal="center" vertical="center" wrapText="1"/>
    </xf>
    <xf numFmtId="185" fontId="11" fillId="0" borderId="15" xfId="0" applyNumberFormat="1" applyFont="1" applyBorder="1" applyAlignment="1">
      <alignment horizontal="center" vertical="center"/>
    </xf>
    <xf numFmtId="185" fontId="11" fillId="0" borderId="16" xfId="0" applyNumberFormat="1" applyFont="1" applyBorder="1" applyAlignment="1">
      <alignment horizontal="center" vertical="center"/>
    </xf>
    <xf numFmtId="4" fontId="25" fillId="0" borderId="11" xfId="0" applyNumberFormat="1" applyFont="1" applyBorder="1" applyAlignment="1">
      <alignment/>
    </xf>
    <xf numFmtId="4" fontId="1" fillId="0" borderId="11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185" fontId="16" fillId="0" borderId="0" xfId="0" applyNumberFormat="1" applyFont="1" applyBorder="1" applyAlignment="1">
      <alignment horizontal="center" vertical="center"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" fontId="25" fillId="0" borderId="0" xfId="0" applyNumberFormat="1" applyFont="1" applyBorder="1" applyAlignment="1">
      <alignment/>
    </xf>
    <xf numFmtId="0" fontId="25" fillId="0" borderId="0" xfId="0" applyFont="1" applyBorder="1" applyAlignment="1">
      <alignment/>
    </xf>
    <xf numFmtId="185" fontId="25" fillId="0" borderId="0" xfId="0" applyNumberFormat="1" applyFont="1" applyBorder="1" applyAlignment="1">
      <alignment/>
    </xf>
    <xf numFmtId="4" fontId="16" fillId="0" borderId="0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185" fontId="11" fillId="0" borderId="19" xfId="0" applyNumberFormat="1" applyFont="1" applyBorder="1" applyAlignment="1">
      <alignment horizontal="center" vertical="center"/>
    </xf>
    <xf numFmtId="0" fontId="0" fillId="0" borderId="19" xfId="0" applyBorder="1" applyAlignment="1">
      <alignment wrapText="1"/>
    </xf>
    <xf numFmtId="0" fontId="1" fillId="0" borderId="11" xfId="0" applyFont="1" applyFill="1" applyBorder="1" applyAlignment="1">
      <alignment horizontal="center" vertical="center" wrapText="1"/>
    </xf>
    <xf numFmtId="185" fontId="29" fillId="0" borderId="11" xfId="0" applyNumberFormat="1" applyFont="1" applyBorder="1" applyAlignment="1">
      <alignment horizontal="center" vertical="center" wrapText="1"/>
    </xf>
    <xf numFmtId="185" fontId="1" fillId="0" borderId="0" xfId="0" applyNumberFormat="1" applyFont="1" applyAlignment="1">
      <alignment horizontal="center" vertical="center" wrapText="1"/>
    </xf>
    <xf numFmtId="0" fontId="0" fillId="0" borderId="13" xfId="0" applyFont="1" applyBorder="1" applyAlignment="1">
      <alignment wrapText="1"/>
    </xf>
    <xf numFmtId="185" fontId="2" fillId="0" borderId="11" xfId="0" applyNumberFormat="1" applyFont="1" applyBorder="1" applyAlignment="1">
      <alignment/>
    </xf>
    <xf numFmtId="185" fontId="2" fillId="0" borderId="0" xfId="0" applyNumberFormat="1" applyFont="1" applyAlignment="1">
      <alignment/>
    </xf>
    <xf numFmtId="185" fontId="2" fillId="0" borderId="20" xfId="0" applyNumberFormat="1" applyFont="1" applyBorder="1" applyAlignment="1">
      <alignment/>
    </xf>
    <xf numFmtId="185" fontId="2" fillId="0" borderId="21" xfId="0" applyNumberFormat="1" applyFont="1" applyBorder="1" applyAlignment="1">
      <alignment/>
    </xf>
    <xf numFmtId="185" fontId="2" fillId="0" borderId="22" xfId="0" applyNumberFormat="1" applyFont="1" applyBorder="1" applyAlignment="1">
      <alignment/>
    </xf>
    <xf numFmtId="185" fontId="2" fillId="0" borderId="23" xfId="0" applyNumberFormat="1" applyFont="1" applyBorder="1" applyAlignment="1">
      <alignment/>
    </xf>
    <xf numFmtId="185" fontId="2" fillId="0" borderId="22" xfId="0" applyNumberFormat="1" applyFont="1" applyFill="1" applyBorder="1" applyAlignment="1">
      <alignment/>
    </xf>
    <xf numFmtId="185" fontId="2" fillId="0" borderId="11" xfId="0" applyNumberFormat="1" applyFont="1" applyFill="1" applyBorder="1" applyAlignment="1">
      <alignment/>
    </xf>
    <xf numFmtId="185" fontId="2" fillId="0" borderId="23" xfId="0" applyNumberFormat="1" applyFont="1" applyFill="1" applyBorder="1" applyAlignment="1">
      <alignment/>
    </xf>
    <xf numFmtId="185" fontId="2" fillId="0" borderId="18" xfId="0" applyNumberFormat="1" applyFont="1" applyBorder="1" applyAlignment="1">
      <alignment/>
    </xf>
    <xf numFmtId="185" fontId="11" fillId="0" borderId="24" xfId="0" applyNumberFormat="1" applyFont="1" applyBorder="1" applyAlignment="1">
      <alignment horizontal="center"/>
    </xf>
    <xf numFmtId="0" fontId="1" fillId="0" borderId="0" xfId="0" applyFont="1" applyAlignment="1">
      <alignment wrapText="1"/>
    </xf>
    <xf numFmtId="185" fontId="86" fillId="0" borderId="11" xfId="53" applyNumberFormat="1" applyFont="1" applyBorder="1">
      <alignment/>
      <protection/>
    </xf>
    <xf numFmtId="180" fontId="2" fillId="0" borderId="11" xfId="0" applyNumberFormat="1" applyFont="1" applyBorder="1" applyAlignment="1">
      <alignment/>
    </xf>
    <xf numFmtId="185" fontId="2" fillId="0" borderId="17" xfId="0" applyNumberFormat="1" applyFont="1" applyBorder="1" applyAlignment="1">
      <alignment/>
    </xf>
    <xf numFmtId="185" fontId="2" fillId="0" borderId="17" xfId="0" applyNumberFormat="1" applyFont="1" applyFill="1" applyBorder="1" applyAlignment="1">
      <alignment/>
    </xf>
    <xf numFmtId="180" fontId="2" fillId="0" borderId="25" xfId="0" applyNumberFormat="1" applyFont="1" applyFill="1" applyBorder="1" applyAlignment="1">
      <alignment/>
    </xf>
    <xf numFmtId="185" fontId="2" fillId="0" borderId="25" xfId="0" applyNumberFormat="1" applyFont="1" applyFill="1" applyBorder="1" applyAlignment="1">
      <alignment/>
    </xf>
    <xf numFmtId="16" fontId="11" fillId="0" borderId="26" xfId="0" applyNumberFormat="1" applyFont="1" applyBorder="1" applyAlignment="1">
      <alignment/>
    </xf>
    <xf numFmtId="185" fontId="11" fillId="0" borderId="27" xfId="0" applyNumberFormat="1" applyFont="1" applyBorder="1" applyAlignment="1">
      <alignment/>
    </xf>
    <xf numFmtId="185" fontId="11" fillId="0" borderId="27" xfId="0" applyNumberFormat="1" applyFont="1" applyBorder="1" applyAlignment="1">
      <alignment/>
    </xf>
    <xf numFmtId="184" fontId="11" fillId="0" borderId="28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185" fontId="0" fillId="0" borderId="0" xfId="0" applyNumberFormat="1" applyFill="1" applyAlignment="1">
      <alignment/>
    </xf>
    <xf numFmtId="0" fontId="31" fillId="0" borderId="11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185" fontId="2" fillId="0" borderId="33" xfId="0" applyNumberFormat="1" applyFont="1" applyBorder="1" applyAlignment="1">
      <alignment/>
    </xf>
    <xf numFmtId="185" fontId="2" fillId="0" borderId="34" xfId="0" applyNumberFormat="1" applyFont="1" applyBorder="1" applyAlignment="1">
      <alignment/>
    </xf>
    <xf numFmtId="185" fontId="2" fillId="0" borderId="35" xfId="0" applyNumberFormat="1" applyFont="1" applyBorder="1" applyAlignment="1">
      <alignment/>
    </xf>
    <xf numFmtId="185" fontId="2" fillId="0" borderId="36" xfId="0" applyNumberFormat="1" applyFont="1" applyBorder="1" applyAlignment="1">
      <alignment/>
    </xf>
    <xf numFmtId="185" fontId="2" fillId="0" borderId="37" xfId="0" applyNumberFormat="1" applyFont="1" applyBorder="1" applyAlignment="1">
      <alignment/>
    </xf>
    <xf numFmtId="185" fontId="2" fillId="0" borderId="15" xfId="0" applyNumberFormat="1" applyFont="1" applyBorder="1" applyAlignment="1">
      <alignment/>
    </xf>
    <xf numFmtId="185" fontId="2" fillId="0" borderId="38" xfId="0" applyNumberFormat="1" applyFont="1" applyBorder="1" applyAlignment="1">
      <alignment/>
    </xf>
    <xf numFmtId="185" fontId="2" fillId="0" borderId="39" xfId="0" applyNumberFormat="1" applyFont="1" applyBorder="1" applyAlignment="1">
      <alignment/>
    </xf>
    <xf numFmtId="185" fontId="2" fillId="0" borderId="40" xfId="0" applyNumberFormat="1" applyFont="1" applyBorder="1" applyAlignment="1">
      <alignment/>
    </xf>
    <xf numFmtId="185" fontId="2" fillId="0" borderId="13" xfId="0" applyNumberFormat="1" applyFont="1" applyBorder="1" applyAlignment="1">
      <alignment/>
    </xf>
    <xf numFmtId="185" fontId="2" fillId="0" borderId="41" xfId="0" applyNumberFormat="1" applyFont="1" applyBorder="1" applyAlignment="1">
      <alignment/>
    </xf>
    <xf numFmtId="185" fontId="32" fillId="0" borderId="11" xfId="0" applyNumberFormat="1" applyFont="1" applyBorder="1" applyAlignment="1">
      <alignment horizontal="center" vertical="center" wrapText="1"/>
    </xf>
    <xf numFmtId="185" fontId="33" fillId="0" borderId="11" xfId="0" applyNumberFormat="1" applyFont="1" applyBorder="1" applyAlignment="1">
      <alignment/>
    </xf>
    <xf numFmtId="185" fontId="32" fillId="0" borderId="27" xfId="0" applyNumberFormat="1" applyFont="1" applyBorder="1" applyAlignment="1">
      <alignment/>
    </xf>
    <xf numFmtId="190" fontId="2" fillId="0" borderId="12" xfId="0" applyNumberFormat="1" applyFont="1" applyFill="1" applyBorder="1" applyAlignment="1">
      <alignment horizontal="center"/>
    </xf>
    <xf numFmtId="185" fontId="2" fillId="0" borderId="17" xfId="0" applyNumberFormat="1" applyFont="1" applyBorder="1" applyAlignment="1">
      <alignment horizontal="center"/>
    </xf>
    <xf numFmtId="185" fontId="2" fillId="0" borderId="18" xfId="0" applyNumberFormat="1" applyFont="1" applyBorder="1" applyAlignment="1">
      <alignment horizontal="center"/>
    </xf>
    <xf numFmtId="0" fontId="0" fillId="0" borderId="17" xfId="0" applyBorder="1" applyAlignment="1">
      <alignment horizontal="right"/>
    </xf>
    <xf numFmtId="0" fontId="0" fillId="0" borderId="18" xfId="0" applyBorder="1" applyAlignment="1">
      <alignment horizontal="right"/>
    </xf>
    <xf numFmtId="0" fontId="25" fillId="0" borderId="11" xfId="0" applyFont="1" applyBorder="1" applyAlignment="1">
      <alignment horizontal="right"/>
    </xf>
    <xf numFmtId="0" fontId="15" fillId="0" borderId="0" xfId="0" applyFont="1" applyAlignment="1">
      <alignment horizontal="center"/>
    </xf>
    <xf numFmtId="0" fontId="16" fillId="0" borderId="42" xfId="0" applyFont="1" applyBorder="1" applyAlignment="1">
      <alignment horizontal="center"/>
    </xf>
    <xf numFmtId="14" fontId="17" fillId="0" borderId="11" xfId="0" applyNumberFormat="1" applyFont="1" applyBorder="1" applyAlignment="1">
      <alignment horizontal="center" vertical="center"/>
    </xf>
    <xf numFmtId="0" fontId="17" fillId="0" borderId="11" xfId="0" applyNumberFormat="1" applyFont="1" applyBorder="1" applyAlignment="1">
      <alignment horizontal="center" vertical="center"/>
    </xf>
    <xf numFmtId="185" fontId="16" fillId="0" borderId="43" xfId="0" applyNumberFormat="1" applyFont="1" applyBorder="1" applyAlignment="1">
      <alignment horizontal="center" vertical="center"/>
    </xf>
    <xf numFmtId="185" fontId="16" fillId="0" borderId="41" xfId="0" applyNumberFormat="1" applyFont="1" applyBorder="1" applyAlignment="1">
      <alignment horizontal="center" vertical="center"/>
    </xf>
    <xf numFmtId="185" fontId="16" fillId="0" borderId="44" xfId="0" applyNumberFormat="1" applyFont="1" applyBorder="1" applyAlignment="1">
      <alignment horizontal="center" vertical="center"/>
    </xf>
    <xf numFmtId="185" fontId="16" fillId="0" borderId="20" xfId="0" applyNumberFormat="1" applyFont="1" applyBorder="1" applyAlignment="1">
      <alignment horizontal="center" vertical="center"/>
    </xf>
    <xf numFmtId="185" fontId="16" fillId="0" borderId="42" xfId="0" applyNumberFormat="1" applyFont="1" applyBorder="1" applyAlignment="1">
      <alignment horizontal="center" vertical="center"/>
    </xf>
    <xf numFmtId="185" fontId="16" fillId="0" borderId="45" xfId="0" applyNumberFormat="1" applyFont="1" applyBorder="1" applyAlignment="1">
      <alignment horizontal="center" vertical="center"/>
    </xf>
    <xf numFmtId="185" fontId="2" fillId="0" borderId="46" xfId="0" applyNumberFormat="1" applyFont="1" applyBorder="1" applyAlignment="1">
      <alignment horizontal="center"/>
    </xf>
    <xf numFmtId="185" fontId="2" fillId="0" borderId="47" xfId="0" applyNumberFormat="1" applyFont="1" applyBorder="1" applyAlignment="1">
      <alignment horizontal="center"/>
    </xf>
    <xf numFmtId="185" fontId="11" fillId="0" borderId="48" xfId="0" applyNumberFormat="1" applyFont="1" applyBorder="1" applyAlignment="1">
      <alignment horizontal="center"/>
    </xf>
    <xf numFmtId="185" fontId="11" fillId="0" borderId="49" xfId="0" applyNumberFormat="1" applyFont="1" applyBorder="1" applyAlignment="1">
      <alignment horizontal="center"/>
    </xf>
    <xf numFmtId="0" fontId="15" fillId="0" borderId="42" xfId="0" applyFont="1" applyBorder="1" applyAlignment="1">
      <alignment horizontal="center"/>
    </xf>
    <xf numFmtId="4" fontId="16" fillId="0" borderId="11" xfId="0" applyNumberFormat="1" applyFont="1" applyBorder="1" applyAlignment="1">
      <alignment horizontal="center" vertical="center"/>
    </xf>
    <xf numFmtId="185" fontId="2" fillId="0" borderId="17" xfId="0" applyNumberFormat="1" applyFont="1" applyFill="1" applyBorder="1" applyAlignment="1">
      <alignment horizontal="center"/>
    </xf>
    <xf numFmtId="185" fontId="2" fillId="0" borderId="18" xfId="0" applyNumberFormat="1" applyFont="1" applyFill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3" fillId="0" borderId="51" xfId="0" applyFont="1" applyBorder="1" applyAlignment="1">
      <alignment horizontal="center"/>
    </xf>
    <xf numFmtId="0" fontId="3" fillId="0" borderId="52" xfId="0" applyFont="1" applyBorder="1" applyAlignment="1">
      <alignment horizontal="center"/>
    </xf>
    <xf numFmtId="0" fontId="7" fillId="0" borderId="50" xfId="0" applyFont="1" applyBorder="1" applyAlignment="1">
      <alignment horizontal="center" wrapText="1"/>
    </xf>
    <xf numFmtId="0" fontId="7" fillId="0" borderId="51" xfId="0" applyFont="1" applyBorder="1" applyAlignment="1">
      <alignment horizontal="center" wrapText="1"/>
    </xf>
    <xf numFmtId="0" fontId="7" fillId="0" borderId="52" xfId="0" applyFont="1" applyBorder="1" applyAlignment="1">
      <alignment horizontal="center" wrapText="1"/>
    </xf>
    <xf numFmtId="0" fontId="4" fillId="0" borderId="53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4" fillId="0" borderId="54" xfId="0" applyFont="1" applyBorder="1" applyAlignment="1">
      <alignment horizontal="center"/>
    </xf>
    <xf numFmtId="0" fontId="7" fillId="0" borderId="55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56" xfId="0" applyFont="1" applyBorder="1" applyAlignment="1">
      <alignment horizontal="center"/>
    </xf>
    <xf numFmtId="0" fontId="1" fillId="0" borderId="31" xfId="0" applyFont="1" applyFill="1" applyBorder="1" applyAlignment="1">
      <alignment horizontal="center" vertical="center" wrapText="1"/>
    </xf>
    <xf numFmtId="0" fontId="1" fillId="0" borderId="57" xfId="0" applyFont="1" applyFill="1" applyBorder="1" applyAlignment="1">
      <alignment horizontal="center" vertical="center" wrapText="1"/>
    </xf>
    <xf numFmtId="185" fontId="2" fillId="0" borderId="35" xfId="0" applyNumberFormat="1" applyFont="1" applyBorder="1" applyAlignment="1">
      <alignment horizontal="center"/>
    </xf>
    <xf numFmtId="185" fontId="2" fillId="0" borderId="58" xfId="0" applyNumberFormat="1" applyFont="1" applyBorder="1" applyAlignment="1">
      <alignment horizontal="center"/>
    </xf>
    <xf numFmtId="0" fontId="12" fillId="0" borderId="43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5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4" fontId="14" fillId="0" borderId="18" xfId="0" applyNumberFormat="1" applyFont="1" applyBorder="1" applyAlignment="1">
      <alignment horizontal="center"/>
    </xf>
    <xf numFmtId="4" fontId="14" fillId="0" borderId="11" xfId="0" applyNumberFormat="1" applyFont="1" applyBorder="1" applyAlignment="1">
      <alignment horizontal="center"/>
    </xf>
    <xf numFmtId="0" fontId="11" fillId="0" borderId="33" xfId="0" applyFont="1" applyBorder="1" applyAlignment="1">
      <alignment horizontal="center" vertical="center" wrapText="1"/>
    </xf>
    <xf numFmtId="0" fontId="11" fillId="0" borderId="60" xfId="0" applyFont="1" applyBorder="1" applyAlignment="1">
      <alignment horizontal="center" vertical="center" wrapText="1"/>
    </xf>
    <xf numFmtId="0" fontId="11" fillId="0" borderId="61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5"/>
          <c:y val="0.054"/>
          <c:w val="0.9757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/>
            </c:strRef>
          </c:cat>
          <c:val>
            <c:numRef>
              <c:f>січень!$N$4:$N$23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/>
            </c:strRef>
          </c:cat>
          <c:val>
            <c:numRef>
              <c:f>січень!$Q$4:$Q$23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/>
            </c:strRef>
          </c:cat>
          <c:val>
            <c:numRef>
              <c:f>січень!$O$4:$O$23</c:f>
              <c:numCache/>
            </c:numRef>
          </c:val>
          <c:smooth val="1"/>
        </c:ser>
        <c:marker val="1"/>
        <c:axId val="53344442"/>
        <c:axId val="10337931"/>
      </c:lineChart>
      <c:catAx>
        <c:axId val="53344442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0337931"/>
        <c:crosses val="autoZero"/>
        <c:auto val="0"/>
        <c:lblOffset val="100"/>
        <c:tickLblSkip val="1"/>
        <c:noMultiLvlLbl val="0"/>
      </c:catAx>
      <c:valAx>
        <c:axId val="10337931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3344442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"/>
          <c:y val="0.929"/>
          <c:w val="0.6617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"/>
          <c:y val="0.054"/>
          <c:w val="0.974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лютий!$O$4:$O$23</c:f>
              <c:numCache/>
            </c:numRef>
          </c:val>
          <c:smooth val="1"/>
        </c:ser>
        <c:marker val="1"/>
        <c:axId val="25932516"/>
        <c:axId val="32066053"/>
      </c:lineChart>
      <c:catAx>
        <c:axId val="25932516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2066053"/>
        <c:crosses val="autoZero"/>
        <c:auto val="0"/>
        <c:lblOffset val="100"/>
        <c:tickLblSkip val="1"/>
        <c:noMultiLvlLbl val="0"/>
      </c:catAx>
      <c:valAx>
        <c:axId val="32066053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5932516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5"/>
          <c:y val="0.929"/>
          <c:w val="0.6617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Надходження доходів до загального фонду станом на 22.02.2018</a:t>
            </a:r>
          </a:p>
        </c:rich>
      </c:tx>
      <c:layout>
        <c:manualLayout>
          <c:xMode val="factor"/>
          <c:yMode val="factor"/>
          <c:x val="0.06475"/>
          <c:y val="-0.0312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.11925"/>
          <c:y val="0.12625"/>
          <c:w val="0.838"/>
          <c:h val="0.819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  січень-лютий2018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року'!$B$48:$B$55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року'!$C$48:$C$55</c:f>
              <c:numCache/>
            </c:numRef>
          </c:val>
          <c:shape val="box"/>
        </c:ser>
        <c:shape val="box"/>
        <c:axId val="20159022"/>
        <c:axId val="47213471"/>
      </c:bar3DChart>
      <c:catAx>
        <c:axId val="201590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108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7213471"/>
        <c:crosses val="autoZero"/>
        <c:auto val="1"/>
        <c:lblOffset val="100"/>
        <c:tickLblSkip val="1"/>
        <c:noMultiLvlLbl val="0"/>
      </c:catAx>
      <c:valAx>
        <c:axId val="47213471"/>
        <c:scaling>
          <c:orientation val="minMax"/>
          <c:max val="14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5975"/>
              <c:y val="0.08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0159022"/>
        <c:crossesAt val="1"/>
        <c:crossBetween val="between"/>
        <c:dispUnits/>
        <c:majorUnit val="10000"/>
        <c:minorUnit val="5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225"/>
          <c:y val="0.4095"/>
          <c:w val="0.06725"/>
          <c:h val="0.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Надходження до бюджету розвитку, тис.грн.</a:t>
            </a:r>
          </a:p>
        </c:rich>
      </c:tx>
      <c:layout>
        <c:manualLayout>
          <c:xMode val="factor"/>
          <c:yMode val="factor"/>
          <c:x val="-0.164"/>
          <c:y val="-0.03375"/>
        </c:manualLayout>
      </c:layout>
      <c:spPr>
        <a:noFill/>
        <a:ln w="3175">
          <a:noFill/>
        </a:ln>
      </c:spPr>
    </c:title>
    <c:view3D>
      <c:rotX val="10"/>
      <c:rotY val="0"/>
      <c:depthPercent val="100"/>
      <c:rAngAx val="0"/>
      <c:perspective val="10"/>
    </c:view3D>
    <c:plotArea>
      <c:layout>
        <c:manualLayout>
          <c:xMode val="edge"/>
          <c:yMode val="edge"/>
          <c:x val="0"/>
          <c:y val="0.14"/>
          <c:w val="0.863"/>
          <c:h val="0.871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 лютий 2018 року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року'!$B$58:$B$61</c:f>
              <c:numCache/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року'!$C$58:$C$61</c:f>
              <c:numCache/>
            </c:numRef>
          </c:val>
          <c:shape val="box"/>
        </c:ser>
        <c:shape val="box"/>
        <c:axId val="22268056"/>
        <c:axId val="66194777"/>
      </c:bar3DChart>
      <c:catAx>
        <c:axId val="222680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66194777"/>
        <c:crosses val="autoZero"/>
        <c:auto val="1"/>
        <c:lblOffset val="100"/>
        <c:tickLblSkip val="1"/>
        <c:noMultiLvlLbl val="0"/>
      </c:catAx>
      <c:valAx>
        <c:axId val="66194777"/>
        <c:scaling>
          <c:orientation val="minMax"/>
          <c:max val="3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2268056"/>
        <c:crossesAt val="1"/>
        <c:crossBetween val="between"/>
        <c:dispUnits/>
        <c:majorUnit val="500"/>
        <c:minorUnit val="5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525"/>
          <c:y val="0.32675"/>
          <c:w val="0.14"/>
          <c:h val="0.31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45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1582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1582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0</xdr:rowOff>
    </xdr:from>
    <xdr:to>
      <xdr:col>16</xdr:col>
      <xdr:colOff>0</xdr:colOff>
      <xdr:row>25</xdr:row>
      <xdr:rowOff>28575</xdr:rowOff>
    </xdr:to>
    <xdr:graphicFrame>
      <xdr:nvGraphicFramePr>
        <xdr:cNvPr id="1" name="Chart 5"/>
        <xdr:cNvGraphicFramePr/>
      </xdr:nvGraphicFramePr>
      <xdr:xfrm>
        <a:off x="114300" y="0"/>
        <a:ext cx="11220450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295275</xdr:colOff>
      <xdr:row>4</xdr:row>
      <xdr:rowOff>85725</xdr:rowOff>
    </xdr:from>
    <xdr:to>
      <xdr:col>10</xdr:col>
      <xdr:colOff>200025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6153150" y="733425"/>
          <a:ext cx="120967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План на лютий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2018р.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червень- травень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219075</xdr:colOff>
      <xdr:row>4</xdr:row>
      <xdr:rowOff>85725</xdr:rowOff>
    </xdr:from>
    <xdr:to>
      <xdr:col>11</xdr:col>
      <xdr:colOff>657225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381875" y="733425"/>
          <a:ext cx="113347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22.02.2018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285750</xdr:colOff>
      <xdr:row>8</xdr:row>
      <xdr:rowOff>57150</xdr:rowOff>
    </xdr:from>
    <xdr:to>
      <xdr:col>10</xdr:col>
      <xdr:colOff>219075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6143625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121 125,1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10</xdr:col>
      <xdr:colOff>219075</xdr:colOff>
      <xdr:row>8</xdr:row>
      <xdr:rowOff>57150</xdr:rowOff>
    </xdr:from>
    <xdr:to>
      <xdr:col>11</xdr:col>
      <xdr:colOff>657225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381875" y="1352550"/>
          <a:ext cx="113347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208 019,5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11</xdr:col>
      <xdr:colOff>657225</xdr:colOff>
      <xdr:row>4</xdr:row>
      <xdr:rowOff>85725</xdr:rowOff>
    </xdr:from>
    <xdr:to>
      <xdr:col>13</xdr:col>
      <xdr:colOff>333375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515350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 плану на січень-лютий   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2018 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657225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610725" y="1333500"/>
          <a:ext cx="9906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-28 384,2
</a:t>
          </a:r>
        </a:p>
      </xdr:txBody>
    </xdr:sp>
    <xdr:clientData/>
  </xdr:twoCellAnchor>
  <xdr:twoCellAnchor>
    <xdr:from>
      <xdr:col>6</xdr:col>
      <xdr:colOff>581025</xdr:colOff>
      <xdr:row>4</xdr:row>
      <xdr:rowOff>85725</xdr:rowOff>
    </xdr:from>
    <xdr:to>
      <xdr:col>8</xdr:col>
      <xdr:colOff>266700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5095875" y="733425"/>
          <a:ext cx="1028700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План на січень-лютий 2018р. </a:t>
          </a:r>
        </a:p>
      </xdr:txBody>
    </xdr:sp>
    <xdr:clientData/>
  </xdr:twoCellAnchor>
  <xdr:twoCellAnchor>
    <xdr:from>
      <xdr:col>6</xdr:col>
      <xdr:colOff>561975</xdr:colOff>
      <xdr:row>8</xdr:row>
      <xdr:rowOff>57150</xdr:rowOff>
    </xdr:from>
    <xdr:to>
      <xdr:col>8</xdr:col>
      <xdr:colOff>266700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5076825" y="1352550"/>
          <a:ext cx="10477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236 403,7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601200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плану на лютий 2018р.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2017р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</a:t>
          </a:r>
        </a:p>
      </xdr:txBody>
    </xdr:sp>
    <xdr:clientData/>
  </xdr:twoCellAnchor>
  <xdr:twoCellAnchor>
    <xdr:from>
      <xdr:col>11</xdr:col>
      <xdr:colOff>685800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543925" y="1343025"/>
          <a:ext cx="10668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-28 384,2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581025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686925" y="514350"/>
          <a:ext cx="8382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600075</xdr:colOff>
      <xdr:row>29</xdr:row>
      <xdr:rowOff>66675</xdr:rowOff>
    </xdr:from>
    <xdr:to>
      <xdr:col>14</xdr:col>
      <xdr:colOff>247650</xdr:colOff>
      <xdr:row>45</xdr:row>
      <xdr:rowOff>133350</xdr:rowOff>
    </xdr:to>
    <xdr:graphicFrame>
      <xdr:nvGraphicFramePr>
        <xdr:cNvPr id="13" name="Диаграмма 1"/>
        <xdr:cNvGraphicFramePr/>
      </xdr:nvGraphicFramePr>
      <xdr:xfrm>
        <a:off x="600075" y="5676900"/>
        <a:ext cx="9591675" cy="2314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74;&#1080;&#1082;&#1086;&#1085;&#1072;&#1085;&#1085;&#1103;201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65;&#1086;&#1076;&#1077;&#1085;&#1085;&#1110;%20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-2"/>
      <sheetName val="січень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ютий"/>
      <sheetName val="січень"/>
      <sheetName val="2017 рік"/>
      <sheetName val="2016 рік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7"/>
      <sheetName val="динамика"/>
      <sheetName val="Лист3"/>
      <sheetName val="22012500"/>
      <sheetName val="180000"/>
      <sheetName val="Лист2"/>
      <sheetName val="210811-2"/>
      <sheetName val="210811"/>
      <sheetName val="трансф"/>
      <sheetName val="Лист1"/>
      <sheetName val="розв-2"/>
      <sheetName val="розв"/>
      <sheetName val="240603-2"/>
      <sheetName val="240603"/>
      <sheetName val="210805"/>
      <sheetName val="220804-2"/>
      <sheetName val="8822-сф"/>
      <sheetName val="7490-сф"/>
      <sheetName val="220804"/>
      <sheetName val="депозит"/>
      <sheetName val="надх"/>
      <sheetName val="залишки"/>
      <sheetName val="лютий"/>
      <sheetName val="січень"/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кредити"/>
      <sheetName val="повер ПДФО та трансп"/>
      <sheetName val="2111 з 2003р"/>
      <sheetName val="110202"/>
      <sheetName val="210103"/>
      <sheetName val="220102-сертиф"/>
      <sheetName val="2105"/>
      <sheetName val="24619"/>
      <sheetName val="пайова 2013-2015 10 міс"/>
      <sheetName val="1102 и210103"/>
      <sheetName val="Фонтан Сіті"/>
      <sheetName val="ЧТКЕ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16" sqref="H16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32" t="s">
        <v>66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4"/>
      <c r="Q1" s="1"/>
      <c r="R1" s="135" t="s">
        <v>67</v>
      </c>
      <c r="S1" s="136"/>
      <c r="T1" s="136"/>
      <c r="U1" s="136"/>
      <c r="V1" s="136"/>
      <c r="W1" s="137"/>
    </row>
    <row r="2" spans="1:23" ht="15" thickBot="1">
      <c r="A2" s="138" t="s">
        <v>71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40"/>
      <c r="Q2" s="1"/>
      <c r="R2" s="141" t="s">
        <v>72</v>
      </c>
      <c r="S2" s="142"/>
      <c r="T2" s="142"/>
      <c r="U2" s="142"/>
      <c r="V2" s="142"/>
      <c r="W2" s="143"/>
    </row>
    <row r="3" spans="1:23" ht="65.25" thickBot="1">
      <c r="A3" s="23" t="s">
        <v>0</v>
      </c>
      <c r="B3" s="29" t="s">
        <v>1</v>
      </c>
      <c r="C3" s="63" t="s">
        <v>65</v>
      </c>
      <c r="D3" s="105" t="s">
        <v>63</v>
      </c>
      <c r="E3" s="105" t="s">
        <v>64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48</v>
      </c>
      <c r="O3" s="62" t="s">
        <v>70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44" t="s">
        <v>47</v>
      </c>
      <c r="V3" s="145"/>
      <c r="W3" s="93" t="s">
        <v>27</v>
      </c>
    </row>
    <row r="4" spans="1:23" ht="12.75">
      <c r="A4" s="10">
        <v>43103</v>
      </c>
      <c r="B4" s="65">
        <v>681.85</v>
      </c>
      <c r="C4" s="79">
        <v>16.8</v>
      </c>
      <c r="D4" s="106">
        <v>16.8</v>
      </c>
      <c r="E4" s="106">
        <f>C4-D4</f>
        <v>0</v>
      </c>
      <c r="F4" s="65">
        <v>21.4</v>
      </c>
      <c r="G4" s="65">
        <v>153.8</v>
      </c>
      <c r="H4" s="67">
        <v>749</v>
      </c>
      <c r="I4" s="78">
        <v>13.4</v>
      </c>
      <c r="J4" s="78">
        <v>12</v>
      </c>
      <c r="K4" s="78">
        <v>0</v>
      </c>
      <c r="L4" s="65">
        <v>0</v>
      </c>
      <c r="M4" s="65">
        <f aca="true" t="shared" si="0" ref="M4:M23">N4-B4-C4-F4-G4-H4-I4-J4-K4-L4</f>
        <v>16.750000000000092</v>
      </c>
      <c r="N4" s="65">
        <v>1665</v>
      </c>
      <c r="O4" s="65">
        <v>1700</v>
      </c>
      <c r="P4" s="3">
        <f aca="true" t="shared" si="1" ref="P4:P23">N4/O4</f>
        <v>0.9794117647058823</v>
      </c>
      <c r="Q4" s="2">
        <f>AVERAGE(N4:N23)</f>
        <v>5763.927</v>
      </c>
      <c r="R4" s="94">
        <v>0</v>
      </c>
      <c r="S4" s="95">
        <v>0</v>
      </c>
      <c r="T4" s="96">
        <v>0.2</v>
      </c>
      <c r="U4" s="146">
        <v>0</v>
      </c>
      <c r="V4" s="147"/>
      <c r="W4" s="97">
        <f>R4+S4+U4+T4+V4</f>
        <v>0.2</v>
      </c>
    </row>
    <row r="5" spans="1:23" ht="12.75">
      <c r="A5" s="10">
        <v>43104</v>
      </c>
      <c r="B5" s="65">
        <v>2370.8</v>
      </c>
      <c r="C5" s="79">
        <v>10.3</v>
      </c>
      <c r="D5" s="106">
        <v>10.3</v>
      </c>
      <c r="E5" s="106">
        <f aca="true" t="shared" si="2" ref="E5:E23">C5-D5</f>
        <v>0</v>
      </c>
      <c r="F5" s="65">
        <v>56.3</v>
      </c>
      <c r="G5" s="65">
        <v>159.8</v>
      </c>
      <c r="H5" s="79">
        <v>586.6</v>
      </c>
      <c r="I5" s="78">
        <v>13.1</v>
      </c>
      <c r="J5" s="78">
        <v>10.9</v>
      </c>
      <c r="K5" s="78">
        <v>0</v>
      </c>
      <c r="L5" s="65">
        <v>0</v>
      </c>
      <c r="M5" s="65">
        <f t="shared" si="0"/>
        <v>12.69999999999993</v>
      </c>
      <c r="N5" s="65">
        <v>3220.5</v>
      </c>
      <c r="O5" s="65">
        <v>2000</v>
      </c>
      <c r="P5" s="3">
        <f t="shared" si="1"/>
        <v>1.61025</v>
      </c>
      <c r="Q5" s="2">
        <v>5763.9</v>
      </c>
      <c r="R5" s="69">
        <v>0</v>
      </c>
      <c r="S5" s="65">
        <v>0</v>
      </c>
      <c r="T5" s="70">
        <v>0</v>
      </c>
      <c r="U5" s="109">
        <v>1</v>
      </c>
      <c r="V5" s="110"/>
      <c r="W5" s="68">
        <f aca="true" t="shared" si="3" ref="W5:W23">R5+S5+U5+T5+V5</f>
        <v>1</v>
      </c>
    </row>
    <row r="6" spans="1:23" ht="12.75">
      <c r="A6" s="10">
        <v>43105</v>
      </c>
      <c r="B6" s="65">
        <v>9885.7</v>
      </c>
      <c r="C6" s="79">
        <v>2.7</v>
      </c>
      <c r="D6" s="106">
        <v>2.7</v>
      </c>
      <c r="E6" s="106">
        <f t="shared" si="2"/>
        <v>0</v>
      </c>
      <c r="F6" s="72">
        <v>36</v>
      </c>
      <c r="G6" s="65">
        <v>239.3</v>
      </c>
      <c r="H6" s="80">
        <v>1517.2</v>
      </c>
      <c r="I6" s="78">
        <v>3.8</v>
      </c>
      <c r="J6" s="78">
        <v>24.8</v>
      </c>
      <c r="K6" s="78">
        <v>0</v>
      </c>
      <c r="L6" s="78">
        <v>0</v>
      </c>
      <c r="M6" s="65">
        <f t="shared" si="0"/>
        <v>14.599999999999593</v>
      </c>
      <c r="N6" s="65">
        <v>11724.1</v>
      </c>
      <c r="O6" s="65">
        <v>4500</v>
      </c>
      <c r="P6" s="3">
        <f t="shared" si="1"/>
        <v>2.6053555555555556</v>
      </c>
      <c r="Q6" s="2">
        <v>5763.9</v>
      </c>
      <c r="R6" s="71">
        <v>0</v>
      </c>
      <c r="S6" s="72">
        <v>0</v>
      </c>
      <c r="T6" s="73">
        <v>0</v>
      </c>
      <c r="U6" s="130">
        <v>0</v>
      </c>
      <c r="V6" s="131"/>
      <c r="W6" s="68">
        <f t="shared" si="3"/>
        <v>0</v>
      </c>
    </row>
    <row r="7" spans="1:23" ht="12.75">
      <c r="A7" s="10">
        <v>43109</v>
      </c>
      <c r="B7" s="77">
        <v>3551.5</v>
      </c>
      <c r="C7" s="79">
        <v>6.8</v>
      </c>
      <c r="D7" s="106">
        <v>6.8</v>
      </c>
      <c r="E7" s="106">
        <f t="shared" si="2"/>
        <v>0</v>
      </c>
      <c r="F7" s="65">
        <v>42</v>
      </c>
      <c r="G7" s="65">
        <v>261.7</v>
      </c>
      <c r="H7" s="79">
        <v>1031.6</v>
      </c>
      <c r="I7" s="78">
        <v>334.1</v>
      </c>
      <c r="J7" s="78">
        <v>72.1</v>
      </c>
      <c r="K7" s="78">
        <v>0</v>
      </c>
      <c r="L7" s="78">
        <v>0</v>
      </c>
      <c r="M7" s="65">
        <f t="shared" si="0"/>
        <v>14.59999999999971</v>
      </c>
      <c r="N7" s="65">
        <v>5314.4</v>
      </c>
      <c r="O7" s="65">
        <v>5500</v>
      </c>
      <c r="P7" s="3">
        <f t="shared" si="1"/>
        <v>0.9662545454545454</v>
      </c>
      <c r="Q7" s="2">
        <v>5763.9</v>
      </c>
      <c r="R7" s="71">
        <v>0</v>
      </c>
      <c r="S7" s="72">
        <v>0</v>
      </c>
      <c r="T7" s="73">
        <v>75.9</v>
      </c>
      <c r="U7" s="130">
        <v>0</v>
      </c>
      <c r="V7" s="131"/>
      <c r="W7" s="68">
        <f t="shared" si="3"/>
        <v>75.9</v>
      </c>
    </row>
    <row r="8" spans="1:23" ht="12.75">
      <c r="A8" s="10">
        <v>43110</v>
      </c>
      <c r="B8" s="65">
        <v>994.5</v>
      </c>
      <c r="C8" s="70">
        <v>44.8</v>
      </c>
      <c r="D8" s="106">
        <v>44.8</v>
      </c>
      <c r="E8" s="106">
        <f t="shared" si="2"/>
        <v>0</v>
      </c>
      <c r="F8" s="78">
        <v>121.6</v>
      </c>
      <c r="G8" s="78">
        <v>226.1</v>
      </c>
      <c r="H8" s="65">
        <v>1259.7</v>
      </c>
      <c r="I8" s="78">
        <v>174.1</v>
      </c>
      <c r="J8" s="78">
        <v>78.3</v>
      </c>
      <c r="K8" s="78">
        <v>564.1</v>
      </c>
      <c r="L8" s="78">
        <v>0</v>
      </c>
      <c r="M8" s="65">
        <f t="shared" si="0"/>
        <v>45.299999999999955</v>
      </c>
      <c r="N8" s="65">
        <v>3508.5</v>
      </c>
      <c r="O8" s="65">
        <v>4500</v>
      </c>
      <c r="P8" s="3">
        <f t="shared" si="1"/>
        <v>0.7796666666666666</v>
      </c>
      <c r="Q8" s="2">
        <v>5763.9</v>
      </c>
      <c r="R8" s="71">
        <v>0</v>
      </c>
      <c r="S8" s="72">
        <v>0</v>
      </c>
      <c r="T8" s="70">
        <v>45</v>
      </c>
      <c r="U8" s="109">
        <v>0</v>
      </c>
      <c r="V8" s="110"/>
      <c r="W8" s="68">
        <f t="shared" si="3"/>
        <v>45</v>
      </c>
    </row>
    <row r="9" spans="1:23" ht="12.75">
      <c r="A9" s="10">
        <v>43111</v>
      </c>
      <c r="B9" s="65">
        <v>1110.2</v>
      </c>
      <c r="C9" s="70">
        <v>64</v>
      </c>
      <c r="D9" s="106">
        <v>64</v>
      </c>
      <c r="E9" s="106">
        <f t="shared" si="2"/>
        <v>0</v>
      </c>
      <c r="F9" s="78">
        <v>149.7</v>
      </c>
      <c r="G9" s="82">
        <v>163</v>
      </c>
      <c r="H9" s="65">
        <v>1335.2</v>
      </c>
      <c r="I9" s="78">
        <v>62.2</v>
      </c>
      <c r="J9" s="78">
        <v>12.3</v>
      </c>
      <c r="K9" s="78">
        <v>0</v>
      </c>
      <c r="L9" s="78">
        <v>0</v>
      </c>
      <c r="M9" s="65">
        <f t="shared" si="0"/>
        <v>62.799999999999955</v>
      </c>
      <c r="N9" s="65">
        <v>2959.4</v>
      </c>
      <c r="O9" s="65">
        <v>1800</v>
      </c>
      <c r="P9" s="3">
        <f t="shared" si="1"/>
        <v>1.644111111111111</v>
      </c>
      <c r="Q9" s="2">
        <v>5763.9</v>
      </c>
      <c r="R9" s="71">
        <v>0</v>
      </c>
      <c r="S9" s="72">
        <v>0</v>
      </c>
      <c r="T9" s="70">
        <v>0</v>
      </c>
      <c r="U9" s="109">
        <v>0</v>
      </c>
      <c r="V9" s="110"/>
      <c r="W9" s="68">
        <f t="shared" si="3"/>
        <v>0</v>
      </c>
    </row>
    <row r="10" spans="1:23" ht="12.75">
      <c r="A10" s="10">
        <v>43112</v>
      </c>
      <c r="B10" s="65">
        <v>978.7</v>
      </c>
      <c r="C10" s="70">
        <v>40.4</v>
      </c>
      <c r="D10" s="106">
        <v>40.4</v>
      </c>
      <c r="E10" s="106">
        <f t="shared" si="2"/>
        <v>0</v>
      </c>
      <c r="F10" s="78">
        <v>121.7</v>
      </c>
      <c r="G10" s="78">
        <v>146.6</v>
      </c>
      <c r="H10" s="65">
        <v>1177.5</v>
      </c>
      <c r="I10" s="78">
        <v>86.1</v>
      </c>
      <c r="J10" s="78">
        <v>24.8</v>
      </c>
      <c r="K10" s="78">
        <v>0</v>
      </c>
      <c r="L10" s="78">
        <v>0</v>
      </c>
      <c r="M10" s="65">
        <f t="shared" si="0"/>
        <v>16.600000000000005</v>
      </c>
      <c r="N10" s="65">
        <v>2592.4</v>
      </c>
      <c r="O10" s="72">
        <v>2200</v>
      </c>
      <c r="P10" s="3">
        <f t="shared" si="1"/>
        <v>1.1783636363636365</v>
      </c>
      <c r="Q10" s="2">
        <v>5763.9</v>
      </c>
      <c r="R10" s="71">
        <v>0</v>
      </c>
      <c r="S10" s="72">
        <v>0</v>
      </c>
      <c r="T10" s="70">
        <v>2</v>
      </c>
      <c r="U10" s="109">
        <v>0</v>
      </c>
      <c r="V10" s="110"/>
      <c r="W10" s="68">
        <f>R10+S10+U10+T10+V10</f>
        <v>2</v>
      </c>
    </row>
    <row r="11" spans="1:23" ht="12.75">
      <c r="A11" s="10">
        <v>43115</v>
      </c>
      <c r="B11" s="65">
        <v>2695</v>
      </c>
      <c r="C11" s="70">
        <v>75.9</v>
      </c>
      <c r="D11" s="106">
        <v>75.9</v>
      </c>
      <c r="E11" s="106">
        <f t="shared" si="2"/>
        <v>0</v>
      </c>
      <c r="F11" s="78">
        <v>54.9</v>
      </c>
      <c r="G11" s="78">
        <v>233</v>
      </c>
      <c r="H11" s="65">
        <v>2011.4</v>
      </c>
      <c r="I11" s="78">
        <v>68.1</v>
      </c>
      <c r="J11" s="78">
        <v>16.6</v>
      </c>
      <c r="K11" s="78">
        <v>0</v>
      </c>
      <c r="L11" s="78">
        <v>0</v>
      </c>
      <c r="M11" s="65">
        <f t="shared" si="0"/>
        <v>13.099999999999731</v>
      </c>
      <c r="N11" s="65">
        <v>5168</v>
      </c>
      <c r="O11" s="65">
        <v>7900</v>
      </c>
      <c r="P11" s="3">
        <f t="shared" si="1"/>
        <v>0.6541772151898734</v>
      </c>
      <c r="Q11" s="2">
        <v>5763.9</v>
      </c>
      <c r="R11" s="69">
        <v>0</v>
      </c>
      <c r="S11" s="65">
        <v>0</v>
      </c>
      <c r="T11" s="70">
        <v>0</v>
      </c>
      <c r="U11" s="109">
        <v>0</v>
      </c>
      <c r="V11" s="110"/>
      <c r="W11" s="68">
        <f t="shared" si="3"/>
        <v>0</v>
      </c>
    </row>
    <row r="12" spans="1:23" ht="12.75">
      <c r="A12" s="10">
        <v>43116</v>
      </c>
      <c r="B12" s="77">
        <v>1305.6</v>
      </c>
      <c r="C12" s="70">
        <v>112.3</v>
      </c>
      <c r="D12" s="106">
        <v>112.3</v>
      </c>
      <c r="E12" s="106">
        <f t="shared" si="2"/>
        <v>0</v>
      </c>
      <c r="F12" s="78">
        <v>68.1</v>
      </c>
      <c r="G12" s="78">
        <v>284.2</v>
      </c>
      <c r="H12" s="65">
        <v>1941.2</v>
      </c>
      <c r="I12" s="78">
        <v>183.9</v>
      </c>
      <c r="J12" s="78">
        <v>24.7</v>
      </c>
      <c r="K12" s="78">
        <v>0</v>
      </c>
      <c r="L12" s="78">
        <v>0</v>
      </c>
      <c r="M12" s="65">
        <f t="shared" si="0"/>
        <v>15.10000000000004</v>
      </c>
      <c r="N12" s="65">
        <v>3935.1</v>
      </c>
      <c r="O12" s="65">
        <v>7500</v>
      </c>
      <c r="P12" s="3">
        <f t="shared" si="1"/>
        <v>0.52468</v>
      </c>
      <c r="Q12" s="2">
        <v>5763.9</v>
      </c>
      <c r="R12" s="69">
        <v>0</v>
      </c>
      <c r="S12" s="65">
        <v>806.4</v>
      </c>
      <c r="T12" s="70">
        <v>0</v>
      </c>
      <c r="U12" s="109">
        <v>0</v>
      </c>
      <c r="V12" s="110"/>
      <c r="W12" s="68">
        <f t="shared" si="3"/>
        <v>806.4</v>
      </c>
    </row>
    <row r="13" spans="1:23" ht="12.75">
      <c r="A13" s="10">
        <v>43117</v>
      </c>
      <c r="B13" s="65">
        <v>2494.6</v>
      </c>
      <c r="C13" s="70">
        <v>52.9</v>
      </c>
      <c r="D13" s="106">
        <v>52.9</v>
      </c>
      <c r="E13" s="106">
        <f t="shared" si="2"/>
        <v>0</v>
      </c>
      <c r="F13" s="78">
        <v>284.3</v>
      </c>
      <c r="G13" s="78">
        <v>254.6</v>
      </c>
      <c r="H13" s="65">
        <v>1581.5</v>
      </c>
      <c r="I13" s="78">
        <v>64.7</v>
      </c>
      <c r="J13" s="78">
        <v>18</v>
      </c>
      <c r="K13" s="78">
        <v>0</v>
      </c>
      <c r="L13" s="78">
        <v>0</v>
      </c>
      <c r="M13" s="65">
        <f t="shared" si="0"/>
        <v>22.09999999999995</v>
      </c>
      <c r="N13" s="65">
        <v>4772.7</v>
      </c>
      <c r="O13" s="65">
        <v>4000</v>
      </c>
      <c r="P13" s="3">
        <f t="shared" si="1"/>
        <v>1.1931749999999999</v>
      </c>
      <c r="Q13" s="2">
        <v>5763.9</v>
      </c>
      <c r="R13" s="69">
        <v>0</v>
      </c>
      <c r="S13" s="65">
        <v>0</v>
      </c>
      <c r="T13" s="70">
        <v>0</v>
      </c>
      <c r="U13" s="109">
        <v>0</v>
      </c>
      <c r="V13" s="110"/>
      <c r="W13" s="68">
        <f t="shared" si="3"/>
        <v>0</v>
      </c>
    </row>
    <row r="14" spans="1:23" ht="12.75">
      <c r="A14" s="10">
        <v>43118</v>
      </c>
      <c r="B14" s="65">
        <v>1910.5</v>
      </c>
      <c r="C14" s="70">
        <v>38.2</v>
      </c>
      <c r="D14" s="106">
        <v>38.2</v>
      </c>
      <c r="E14" s="106">
        <f t="shared" si="2"/>
        <v>0</v>
      </c>
      <c r="F14" s="78">
        <v>223</v>
      </c>
      <c r="G14" s="78">
        <v>313.3</v>
      </c>
      <c r="H14" s="65">
        <v>2884.2</v>
      </c>
      <c r="I14" s="78">
        <v>89.2</v>
      </c>
      <c r="J14" s="78">
        <v>10.5</v>
      </c>
      <c r="K14" s="78">
        <v>0</v>
      </c>
      <c r="L14" s="78">
        <v>0</v>
      </c>
      <c r="M14" s="65">
        <f t="shared" si="0"/>
        <v>24.40000000000036</v>
      </c>
      <c r="N14" s="65">
        <v>5493.3</v>
      </c>
      <c r="O14" s="65">
        <v>3800</v>
      </c>
      <c r="P14" s="3">
        <f t="shared" si="1"/>
        <v>1.4456052631578948</v>
      </c>
      <c r="Q14" s="2">
        <v>5763.9</v>
      </c>
      <c r="R14" s="69">
        <v>0</v>
      </c>
      <c r="S14" s="65">
        <v>0.01</v>
      </c>
      <c r="T14" s="74">
        <v>0</v>
      </c>
      <c r="U14" s="109">
        <v>0</v>
      </c>
      <c r="V14" s="110"/>
      <c r="W14" s="68">
        <f t="shared" si="3"/>
        <v>0.01</v>
      </c>
    </row>
    <row r="15" spans="1:23" ht="12.75">
      <c r="A15" s="10">
        <v>43119</v>
      </c>
      <c r="B15" s="65">
        <v>5550.1</v>
      </c>
      <c r="C15" s="66">
        <v>97</v>
      </c>
      <c r="D15" s="106">
        <v>97</v>
      </c>
      <c r="E15" s="106">
        <f t="shared" si="2"/>
        <v>0</v>
      </c>
      <c r="F15" s="81">
        <v>362.7</v>
      </c>
      <c r="G15" s="81">
        <v>464</v>
      </c>
      <c r="H15" s="82">
        <v>2411.2</v>
      </c>
      <c r="I15" s="81">
        <v>70.8</v>
      </c>
      <c r="J15" s="81">
        <v>27.5</v>
      </c>
      <c r="K15" s="81">
        <v>0</v>
      </c>
      <c r="L15" s="81">
        <v>0</v>
      </c>
      <c r="M15" s="65">
        <f t="shared" si="0"/>
        <v>7.939999999999785</v>
      </c>
      <c r="N15" s="65">
        <v>8991.24</v>
      </c>
      <c r="O15" s="72">
        <v>2500</v>
      </c>
      <c r="P15" s="3">
        <f>N15/O15</f>
        <v>3.5964959999999997</v>
      </c>
      <c r="Q15" s="2">
        <v>5763.9</v>
      </c>
      <c r="R15" s="69">
        <v>0</v>
      </c>
      <c r="S15" s="65">
        <v>0</v>
      </c>
      <c r="T15" s="74">
        <v>0</v>
      </c>
      <c r="U15" s="109">
        <v>0</v>
      </c>
      <c r="V15" s="110"/>
      <c r="W15" s="68">
        <f t="shared" si="3"/>
        <v>0</v>
      </c>
    </row>
    <row r="16" spans="1:23" ht="12.75">
      <c r="A16" s="10">
        <v>43487</v>
      </c>
      <c r="B16" s="65">
        <v>6558.3</v>
      </c>
      <c r="C16" s="70">
        <v>342.9</v>
      </c>
      <c r="D16" s="106">
        <v>342.9</v>
      </c>
      <c r="E16" s="106">
        <f t="shared" si="2"/>
        <v>0</v>
      </c>
      <c r="F16" s="78">
        <v>159.9</v>
      </c>
      <c r="G16" s="78">
        <v>533.1</v>
      </c>
      <c r="H16" s="65">
        <v>922.9</v>
      </c>
      <c r="I16" s="78">
        <v>57.5</v>
      </c>
      <c r="J16" s="78">
        <v>6.5</v>
      </c>
      <c r="K16" s="78">
        <v>0</v>
      </c>
      <c r="L16" s="78">
        <v>0</v>
      </c>
      <c r="M16" s="65">
        <f t="shared" si="0"/>
        <v>15.100000000000364</v>
      </c>
      <c r="N16" s="65">
        <v>8596.2</v>
      </c>
      <c r="O16" s="72">
        <v>8490</v>
      </c>
      <c r="P16" s="3">
        <f t="shared" si="1"/>
        <v>1.0125088339222617</v>
      </c>
      <c r="Q16" s="2">
        <v>5763.9</v>
      </c>
      <c r="R16" s="69">
        <v>5</v>
      </c>
      <c r="S16" s="65">
        <v>0</v>
      </c>
      <c r="T16" s="74">
        <v>0</v>
      </c>
      <c r="U16" s="109">
        <v>0</v>
      </c>
      <c r="V16" s="110"/>
      <c r="W16" s="68">
        <f t="shared" si="3"/>
        <v>5</v>
      </c>
    </row>
    <row r="17" spans="1:23" ht="12.75">
      <c r="A17" s="10">
        <v>43488</v>
      </c>
      <c r="B17" s="65">
        <v>2607.7</v>
      </c>
      <c r="C17" s="70">
        <v>18.2</v>
      </c>
      <c r="D17" s="106">
        <v>18.2</v>
      </c>
      <c r="E17" s="106">
        <f t="shared" si="2"/>
        <v>0</v>
      </c>
      <c r="F17" s="78">
        <v>322.7</v>
      </c>
      <c r="G17" s="78">
        <v>760.1</v>
      </c>
      <c r="H17" s="65">
        <v>964.5</v>
      </c>
      <c r="I17" s="78">
        <v>173</v>
      </c>
      <c r="J17" s="78">
        <v>3.2</v>
      </c>
      <c r="K17" s="78">
        <v>0</v>
      </c>
      <c r="L17" s="78">
        <v>0</v>
      </c>
      <c r="M17" s="65">
        <f t="shared" si="0"/>
        <v>22.3</v>
      </c>
      <c r="N17" s="65">
        <v>4871.7</v>
      </c>
      <c r="O17" s="65">
        <v>3400</v>
      </c>
      <c r="P17" s="3">
        <f t="shared" si="1"/>
        <v>1.4328529411764706</v>
      </c>
      <c r="Q17" s="2">
        <v>5763.9</v>
      </c>
      <c r="R17" s="69">
        <v>0</v>
      </c>
      <c r="S17" s="65">
        <v>0</v>
      </c>
      <c r="T17" s="74">
        <v>0</v>
      </c>
      <c r="U17" s="109">
        <v>0</v>
      </c>
      <c r="V17" s="110"/>
      <c r="W17" s="68">
        <f t="shared" si="3"/>
        <v>0</v>
      </c>
    </row>
    <row r="18" spans="1:23" ht="12.75">
      <c r="A18" s="10">
        <v>43489</v>
      </c>
      <c r="B18" s="65">
        <v>725.2</v>
      </c>
      <c r="C18" s="70">
        <v>86.8</v>
      </c>
      <c r="D18" s="106">
        <v>86.8</v>
      </c>
      <c r="E18" s="106">
        <f t="shared" si="2"/>
        <v>0</v>
      </c>
      <c r="F18" s="78">
        <v>268.9</v>
      </c>
      <c r="G18" s="78">
        <v>816.6</v>
      </c>
      <c r="H18" s="65">
        <v>461.7</v>
      </c>
      <c r="I18" s="78">
        <v>64.2</v>
      </c>
      <c r="J18" s="78">
        <v>34.4</v>
      </c>
      <c r="K18" s="78">
        <v>0</v>
      </c>
      <c r="L18" s="78">
        <v>0</v>
      </c>
      <c r="M18" s="65">
        <f>N18-B18-C18-F18-G18-H18-I18-J18-K18-L18</f>
        <v>15.399999999999714</v>
      </c>
      <c r="N18" s="65">
        <v>2473.2</v>
      </c>
      <c r="O18" s="65">
        <v>3700</v>
      </c>
      <c r="P18" s="3">
        <f>N18/O18</f>
        <v>0.6684324324324323</v>
      </c>
      <c r="Q18" s="2">
        <v>5763.9</v>
      </c>
      <c r="R18" s="69">
        <v>0</v>
      </c>
      <c r="S18" s="65">
        <v>0</v>
      </c>
      <c r="T18" s="70">
        <v>0</v>
      </c>
      <c r="U18" s="109">
        <v>0</v>
      </c>
      <c r="V18" s="110"/>
      <c r="W18" s="68">
        <f t="shared" si="3"/>
        <v>0</v>
      </c>
    </row>
    <row r="19" spans="1:23" ht="12.75">
      <c r="A19" s="10">
        <v>43490</v>
      </c>
      <c r="B19" s="65">
        <v>933.4</v>
      </c>
      <c r="C19" s="70">
        <v>428.4</v>
      </c>
      <c r="D19" s="106">
        <v>428.4</v>
      </c>
      <c r="E19" s="106">
        <f t="shared" si="2"/>
        <v>0</v>
      </c>
      <c r="F19" s="78">
        <v>366.7</v>
      </c>
      <c r="G19" s="78">
        <v>602</v>
      </c>
      <c r="H19" s="65">
        <v>539.2</v>
      </c>
      <c r="I19" s="78">
        <v>74.2</v>
      </c>
      <c r="J19" s="78">
        <v>28.7</v>
      </c>
      <c r="K19" s="78">
        <v>0</v>
      </c>
      <c r="L19" s="78">
        <v>0</v>
      </c>
      <c r="M19" s="65">
        <f>N19-B19-C19-F19-G19-H19-I19-J19-K19-L19</f>
        <v>10.699999999999907</v>
      </c>
      <c r="N19" s="65">
        <v>2983.3</v>
      </c>
      <c r="O19" s="65">
        <v>2600</v>
      </c>
      <c r="P19" s="3">
        <f t="shared" si="1"/>
        <v>1.147423076923077</v>
      </c>
      <c r="Q19" s="2">
        <v>5763.9</v>
      </c>
      <c r="R19" s="69">
        <v>0</v>
      </c>
      <c r="S19" s="65">
        <v>0</v>
      </c>
      <c r="T19" s="70">
        <v>0</v>
      </c>
      <c r="U19" s="109">
        <v>0</v>
      </c>
      <c r="V19" s="110"/>
      <c r="W19" s="68">
        <f t="shared" si="3"/>
        <v>0</v>
      </c>
    </row>
    <row r="20" spans="1:23" ht="12.75">
      <c r="A20" s="10">
        <v>43491</v>
      </c>
      <c r="B20" s="65">
        <v>1473.9</v>
      </c>
      <c r="C20" s="70">
        <v>1573</v>
      </c>
      <c r="D20" s="106">
        <v>1573</v>
      </c>
      <c r="E20" s="106">
        <f t="shared" si="2"/>
        <v>0</v>
      </c>
      <c r="F20" s="78">
        <v>697.3</v>
      </c>
      <c r="G20" s="65">
        <v>1239.7</v>
      </c>
      <c r="H20" s="65">
        <v>937.9</v>
      </c>
      <c r="I20" s="78">
        <v>97</v>
      </c>
      <c r="J20" s="78">
        <v>15.3</v>
      </c>
      <c r="K20" s="78">
        <v>0</v>
      </c>
      <c r="L20" s="78">
        <v>0</v>
      </c>
      <c r="M20" s="65">
        <f t="shared" si="0"/>
        <v>10.299999999999795</v>
      </c>
      <c r="N20" s="65">
        <v>6044.4</v>
      </c>
      <c r="O20" s="65">
        <v>6330</v>
      </c>
      <c r="P20" s="3">
        <f t="shared" si="1"/>
        <v>0.9548815165876776</v>
      </c>
      <c r="Q20" s="2">
        <v>5763.9</v>
      </c>
      <c r="R20" s="69">
        <v>0</v>
      </c>
      <c r="S20" s="65">
        <v>0</v>
      </c>
      <c r="T20" s="70">
        <v>0</v>
      </c>
      <c r="U20" s="109">
        <v>0</v>
      </c>
      <c r="V20" s="110"/>
      <c r="W20" s="68">
        <f t="shared" si="3"/>
        <v>0</v>
      </c>
    </row>
    <row r="21" spans="1:23" ht="12.75">
      <c r="A21" s="10">
        <v>43129</v>
      </c>
      <c r="B21" s="65">
        <v>1250.2</v>
      </c>
      <c r="C21" s="70">
        <v>1688.9</v>
      </c>
      <c r="D21" s="106">
        <v>1688.9</v>
      </c>
      <c r="E21" s="106">
        <f t="shared" si="2"/>
        <v>0</v>
      </c>
      <c r="F21" s="78">
        <v>1035.2</v>
      </c>
      <c r="G21" s="65">
        <v>3380.3</v>
      </c>
      <c r="H21" s="65">
        <v>1166.3</v>
      </c>
      <c r="I21" s="78">
        <v>67.9</v>
      </c>
      <c r="J21" s="78">
        <v>46.9</v>
      </c>
      <c r="K21" s="78">
        <v>0</v>
      </c>
      <c r="L21" s="78">
        <v>0</v>
      </c>
      <c r="M21" s="65">
        <f t="shared" si="0"/>
        <v>59.500000000000405</v>
      </c>
      <c r="N21" s="65">
        <v>8695.2</v>
      </c>
      <c r="O21" s="65">
        <v>7800</v>
      </c>
      <c r="P21" s="3">
        <f t="shared" si="1"/>
        <v>1.114769230769231</v>
      </c>
      <c r="Q21" s="2">
        <v>5763.9</v>
      </c>
      <c r="R21" s="102">
        <v>0</v>
      </c>
      <c r="S21" s="103">
        <v>0</v>
      </c>
      <c r="T21" s="104">
        <v>31.2</v>
      </c>
      <c r="U21" s="109">
        <v>0</v>
      </c>
      <c r="V21" s="110"/>
      <c r="W21" s="68">
        <f t="shared" si="3"/>
        <v>31.2</v>
      </c>
    </row>
    <row r="22" spans="1:23" ht="12.75">
      <c r="A22" s="10">
        <v>43130</v>
      </c>
      <c r="B22" s="65">
        <v>6510.5</v>
      </c>
      <c r="C22" s="70">
        <v>240.6</v>
      </c>
      <c r="D22" s="106">
        <v>240.6</v>
      </c>
      <c r="E22" s="106">
        <f t="shared" si="2"/>
        <v>0</v>
      </c>
      <c r="F22" s="78">
        <v>223.3</v>
      </c>
      <c r="G22" s="65">
        <v>2746</v>
      </c>
      <c r="H22" s="65">
        <v>802.6</v>
      </c>
      <c r="I22" s="78">
        <v>133.3</v>
      </c>
      <c r="J22" s="78">
        <v>33.1</v>
      </c>
      <c r="K22" s="78">
        <v>0</v>
      </c>
      <c r="L22" s="78">
        <v>0</v>
      </c>
      <c r="M22" s="65">
        <f t="shared" si="0"/>
        <v>-15.350000000000854</v>
      </c>
      <c r="N22" s="65">
        <v>10674.05</v>
      </c>
      <c r="O22" s="65">
        <v>12900</v>
      </c>
      <c r="P22" s="3">
        <f t="shared" si="1"/>
        <v>0.8274457364341085</v>
      </c>
      <c r="Q22" s="2">
        <v>5763.9</v>
      </c>
      <c r="R22" s="102">
        <v>10</v>
      </c>
      <c r="S22" s="103">
        <v>0</v>
      </c>
      <c r="T22" s="104">
        <v>2.7</v>
      </c>
      <c r="U22" s="109">
        <v>0</v>
      </c>
      <c r="V22" s="110"/>
      <c r="W22" s="68">
        <f t="shared" si="3"/>
        <v>12.7</v>
      </c>
    </row>
    <row r="23" spans="1:23" ht="13.5" thickBot="1">
      <c r="A23" s="10">
        <v>43131</v>
      </c>
      <c r="B23" s="65">
        <v>10241</v>
      </c>
      <c r="C23" s="74">
        <v>48.7</v>
      </c>
      <c r="D23" s="106">
        <v>48.7</v>
      </c>
      <c r="E23" s="106">
        <f t="shared" si="2"/>
        <v>0</v>
      </c>
      <c r="F23" s="78">
        <v>26.23</v>
      </c>
      <c r="G23" s="65">
        <v>376.3</v>
      </c>
      <c r="H23" s="65">
        <v>764.8</v>
      </c>
      <c r="I23" s="78">
        <v>63.5</v>
      </c>
      <c r="J23" s="78">
        <v>68.1</v>
      </c>
      <c r="K23" s="78">
        <v>0</v>
      </c>
      <c r="L23" s="78">
        <v>0</v>
      </c>
      <c r="M23" s="65">
        <f t="shared" si="0"/>
        <v>7.220000000000397</v>
      </c>
      <c r="N23" s="65">
        <v>11595.85</v>
      </c>
      <c r="O23" s="65">
        <v>10200</v>
      </c>
      <c r="P23" s="3">
        <f t="shared" si="1"/>
        <v>1.1368480392156863</v>
      </c>
      <c r="Q23" s="2">
        <v>5763.9</v>
      </c>
      <c r="R23" s="98">
        <v>0</v>
      </c>
      <c r="S23" s="99">
        <v>0</v>
      </c>
      <c r="T23" s="100">
        <v>0</v>
      </c>
      <c r="U23" s="124">
        <v>0</v>
      </c>
      <c r="V23" s="125"/>
      <c r="W23" s="101">
        <f t="shared" si="3"/>
        <v>0</v>
      </c>
    </row>
    <row r="24" spans="1:23" ht="13.5" thickBot="1">
      <c r="A24" s="83" t="s">
        <v>28</v>
      </c>
      <c r="B24" s="85">
        <f aca="true" t="shared" si="4" ref="B24:O24">SUM(B4:B23)</f>
        <v>63829.24999999999</v>
      </c>
      <c r="C24" s="85">
        <f t="shared" si="4"/>
        <v>4989.6</v>
      </c>
      <c r="D24" s="107">
        <f t="shared" si="4"/>
        <v>4989.6</v>
      </c>
      <c r="E24" s="107">
        <f t="shared" si="4"/>
        <v>0</v>
      </c>
      <c r="F24" s="85">
        <f t="shared" si="4"/>
        <v>4641.929999999999</v>
      </c>
      <c r="G24" s="85">
        <f t="shared" si="4"/>
        <v>13353.5</v>
      </c>
      <c r="H24" s="85">
        <f t="shared" si="4"/>
        <v>25046.200000000004</v>
      </c>
      <c r="I24" s="85">
        <f t="shared" si="4"/>
        <v>1894.1000000000001</v>
      </c>
      <c r="J24" s="85">
        <f t="shared" si="4"/>
        <v>568.6999999999999</v>
      </c>
      <c r="K24" s="85">
        <f t="shared" si="4"/>
        <v>564.1</v>
      </c>
      <c r="L24" s="85">
        <f t="shared" si="4"/>
        <v>0</v>
      </c>
      <c r="M24" s="84">
        <f t="shared" si="4"/>
        <v>391.15999999999883</v>
      </c>
      <c r="N24" s="84">
        <f t="shared" si="4"/>
        <v>115278.54</v>
      </c>
      <c r="O24" s="84">
        <f t="shared" si="4"/>
        <v>103320</v>
      </c>
      <c r="P24" s="86">
        <f>N24/O24</f>
        <v>1.1157427409988385</v>
      </c>
      <c r="Q24" s="2"/>
      <c r="R24" s="75">
        <f>SUM(R4:R23)</f>
        <v>15</v>
      </c>
      <c r="S24" s="75">
        <f>SUM(S4:S23)</f>
        <v>806.41</v>
      </c>
      <c r="T24" s="75">
        <f>SUM(T4:T23)</f>
        <v>157</v>
      </c>
      <c r="U24" s="126">
        <f>SUM(U4:U23)</f>
        <v>1</v>
      </c>
      <c r="V24" s="127"/>
      <c r="W24" s="75">
        <f>R24+S24+U24+T24+V24</f>
        <v>979.41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14" t="s">
        <v>33</v>
      </c>
      <c r="S27" s="114"/>
      <c r="T27" s="114"/>
      <c r="U27" s="114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28" t="s">
        <v>29</v>
      </c>
      <c r="S28" s="128"/>
      <c r="T28" s="128"/>
      <c r="U28" s="128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16">
        <v>43132</v>
      </c>
      <c r="S29" s="129">
        <f>14560.55/1000</f>
        <v>14.56055</v>
      </c>
      <c r="T29" s="129"/>
      <c r="U29" s="129"/>
      <c r="V29" s="57"/>
      <c r="W29" s="57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17"/>
      <c r="S30" s="129"/>
      <c r="T30" s="129"/>
      <c r="U30" s="129"/>
      <c r="V30" s="57"/>
      <c r="W30" s="57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11" t="s">
        <v>45</v>
      </c>
      <c r="T32" s="112"/>
      <c r="U32" s="35">
        <f>'[1]серпень'!$I$82</f>
        <v>0</v>
      </c>
      <c r="V32" s="56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13" t="s">
        <v>40</v>
      </c>
      <c r="T33" s="113"/>
      <c r="U33" s="48">
        <f>'[1]серпень'!$I$81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14" t="s">
        <v>30</v>
      </c>
      <c r="S37" s="114"/>
      <c r="T37" s="114"/>
      <c r="U37" s="114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15" t="s">
        <v>31</v>
      </c>
      <c r="S38" s="115"/>
      <c r="T38" s="115"/>
      <c r="U38" s="115"/>
      <c r="V38" s="53"/>
      <c r="W38" s="53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16">
        <v>43132</v>
      </c>
      <c r="S39" s="118">
        <f>4362046.31/1000</f>
        <v>4362.04631</v>
      </c>
      <c r="T39" s="119"/>
      <c r="U39" s="120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17"/>
      <c r="S40" s="121"/>
      <c r="T40" s="122"/>
      <c r="U40" s="123"/>
      <c r="V40" s="51"/>
      <c r="W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7:V17"/>
    <mergeCell ref="U18:V18"/>
    <mergeCell ref="U19:V19"/>
    <mergeCell ref="U20:V20"/>
    <mergeCell ref="U11:V11"/>
    <mergeCell ref="U12:V12"/>
    <mergeCell ref="U13:V13"/>
    <mergeCell ref="U14:V14"/>
    <mergeCell ref="U15:V15"/>
    <mergeCell ref="U16:V16"/>
    <mergeCell ref="R39:R40"/>
    <mergeCell ref="S39:U40"/>
    <mergeCell ref="U23:V23"/>
    <mergeCell ref="U24:V24"/>
    <mergeCell ref="R27:U27"/>
    <mergeCell ref="R28:U28"/>
    <mergeCell ref="R29:R30"/>
    <mergeCell ref="S29:U30"/>
    <mergeCell ref="U21:V21"/>
    <mergeCell ref="U22:V22"/>
    <mergeCell ref="S32:T32"/>
    <mergeCell ref="S33:T33"/>
    <mergeCell ref="R37:U37"/>
    <mergeCell ref="R38:U38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W46"/>
  <sheetViews>
    <sheetView tabSelected="1" zoomScalePageLayoutView="0" workbookViewId="0" topLeftCell="A1">
      <pane xSplit="1" ySplit="3" topLeftCell="G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39" sqref="S39:U40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32" t="s">
        <v>73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4"/>
      <c r="Q1" s="1"/>
      <c r="R1" s="135" t="s">
        <v>74</v>
      </c>
      <c r="S1" s="136"/>
      <c r="T1" s="136"/>
      <c r="U1" s="136"/>
      <c r="V1" s="136"/>
      <c r="W1" s="137"/>
    </row>
    <row r="2" spans="1:23" ht="15" thickBot="1">
      <c r="A2" s="138" t="s">
        <v>80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40"/>
      <c r="Q2" s="1"/>
      <c r="R2" s="141" t="s">
        <v>79</v>
      </c>
      <c r="S2" s="142"/>
      <c r="T2" s="142"/>
      <c r="U2" s="142"/>
      <c r="V2" s="142"/>
      <c r="W2" s="143"/>
    </row>
    <row r="3" spans="1:23" ht="65.25" thickBot="1">
      <c r="A3" s="23" t="s">
        <v>0</v>
      </c>
      <c r="B3" s="29" t="s">
        <v>1</v>
      </c>
      <c r="C3" s="63" t="s">
        <v>65</v>
      </c>
      <c r="D3" s="105" t="s">
        <v>63</v>
      </c>
      <c r="E3" s="105" t="s">
        <v>64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75</v>
      </c>
      <c r="O3" s="62" t="s">
        <v>70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44" t="s">
        <v>47</v>
      </c>
      <c r="V3" s="145"/>
      <c r="W3" s="93" t="s">
        <v>27</v>
      </c>
    </row>
    <row r="4" spans="1:23" ht="12.75">
      <c r="A4" s="10">
        <v>43132</v>
      </c>
      <c r="B4" s="65">
        <v>1191.3</v>
      </c>
      <c r="C4" s="79">
        <v>3.4</v>
      </c>
      <c r="D4" s="106">
        <v>3.4</v>
      </c>
      <c r="E4" s="106">
        <f aca="true" t="shared" si="0" ref="E4:E18">C4-D4</f>
        <v>0</v>
      </c>
      <c r="F4" s="65">
        <v>16.7</v>
      </c>
      <c r="G4" s="65">
        <v>161.8</v>
      </c>
      <c r="H4" s="67">
        <v>1385.1</v>
      </c>
      <c r="I4" s="78">
        <v>101.4</v>
      </c>
      <c r="J4" s="78">
        <v>4.7</v>
      </c>
      <c r="K4" s="78">
        <v>0</v>
      </c>
      <c r="L4" s="65">
        <v>280.1</v>
      </c>
      <c r="M4" s="65">
        <f aca="true" t="shared" si="1" ref="M4:M23">N4-B4-C4-F4-G4-H4-I4-J4-K4-L4</f>
        <v>14.360000000000184</v>
      </c>
      <c r="N4" s="65">
        <v>3158.86</v>
      </c>
      <c r="O4" s="65">
        <v>3200</v>
      </c>
      <c r="P4" s="3">
        <f aca="true" t="shared" si="2" ref="P4:P23">N4/O4</f>
        <v>0.98714375</v>
      </c>
      <c r="Q4" s="2">
        <f>AVERAGE(N4:N23)</f>
        <v>6182.733000000001</v>
      </c>
      <c r="R4" s="94">
        <v>0</v>
      </c>
      <c r="S4" s="95">
        <v>0</v>
      </c>
      <c r="T4" s="96">
        <v>0</v>
      </c>
      <c r="U4" s="146">
        <v>0</v>
      </c>
      <c r="V4" s="147"/>
      <c r="W4" s="97">
        <f>R4+S4+U4+T4+V4</f>
        <v>0</v>
      </c>
    </row>
    <row r="5" spans="1:23" ht="12.75">
      <c r="A5" s="10">
        <v>43133</v>
      </c>
      <c r="B5" s="65">
        <v>1053.9</v>
      </c>
      <c r="C5" s="79">
        <v>3.6</v>
      </c>
      <c r="D5" s="106">
        <v>3.6</v>
      </c>
      <c r="E5" s="106">
        <f t="shared" si="0"/>
        <v>0</v>
      </c>
      <c r="F5" s="65">
        <v>42.5</v>
      </c>
      <c r="G5" s="65">
        <v>104.1</v>
      </c>
      <c r="H5" s="79">
        <v>1427.1</v>
      </c>
      <c r="I5" s="78">
        <v>122.5</v>
      </c>
      <c r="J5" s="78">
        <v>4.3</v>
      </c>
      <c r="K5" s="78">
        <v>0</v>
      </c>
      <c r="L5" s="65">
        <v>0</v>
      </c>
      <c r="M5" s="65">
        <f t="shared" si="1"/>
        <v>24.50000000000018</v>
      </c>
      <c r="N5" s="65">
        <v>2782.5</v>
      </c>
      <c r="O5" s="65">
        <v>2000</v>
      </c>
      <c r="P5" s="3">
        <f t="shared" si="2"/>
        <v>1.39125</v>
      </c>
      <c r="Q5" s="2">
        <v>6182.7</v>
      </c>
      <c r="R5" s="69">
        <v>14.8</v>
      </c>
      <c r="S5" s="65">
        <v>0</v>
      </c>
      <c r="T5" s="70">
        <v>0</v>
      </c>
      <c r="U5" s="109">
        <v>0</v>
      </c>
      <c r="V5" s="110"/>
      <c r="W5" s="68">
        <f aca="true" t="shared" si="3" ref="W5:W23">R5+S5+U5+T5+V5</f>
        <v>14.8</v>
      </c>
    </row>
    <row r="6" spans="1:23" ht="12.75">
      <c r="A6" s="10">
        <v>43136</v>
      </c>
      <c r="B6" s="65">
        <v>3003.3</v>
      </c>
      <c r="C6" s="79">
        <v>13.2</v>
      </c>
      <c r="D6" s="106">
        <v>13.2</v>
      </c>
      <c r="E6" s="106">
        <f t="shared" si="0"/>
        <v>0</v>
      </c>
      <c r="F6" s="72">
        <v>17</v>
      </c>
      <c r="G6" s="65">
        <v>54.8</v>
      </c>
      <c r="H6" s="80">
        <v>1545</v>
      </c>
      <c r="I6" s="78">
        <v>83.2</v>
      </c>
      <c r="J6" s="78">
        <v>19.3</v>
      </c>
      <c r="K6" s="78">
        <v>550.1</v>
      </c>
      <c r="L6" s="78">
        <v>0</v>
      </c>
      <c r="M6" s="65">
        <f t="shared" si="1"/>
        <v>10.054999999999723</v>
      </c>
      <c r="N6" s="65">
        <v>5295.955</v>
      </c>
      <c r="O6" s="65">
        <v>4500</v>
      </c>
      <c r="P6" s="3">
        <f t="shared" si="2"/>
        <v>1.1768788888888888</v>
      </c>
      <c r="Q6" s="2">
        <v>6182.7</v>
      </c>
      <c r="R6" s="71">
        <v>0</v>
      </c>
      <c r="S6" s="72">
        <v>0</v>
      </c>
      <c r="T6" s="73">
        <v>0</v>
      </c>
      <c r="U6" s="130">
        <v>0</v>
      </c>
      <c r="V6" s="131"/>
      <c r="W6" s="68">
        <f t="shared" si="3"/>
        <v>0</v>
      </c>
    </row>
    <row r="7" spans="1:23" ht="12.75">
      <c r="A7" s="10">
        <v>43137</v>
      </c>
      <c r="B7" s="77">
        <v>3420.3</v>
      </c>
      <c r="C7" s="79">
        <v>9.4</v>
      </c>
      <c r="D7" s="106">
        <v>9.4</v>
      </c>
      <c r="E7" s="106">
        <f t="shared" si="0"/>
        <v>0</v>
      </c>
      <c r="F7" s="65">
        <v>90.8</v>
      </c>
      <c r="G7" s="65">
        <v>205.6</v>
      </c>
      <c r="H7" s="79">
        <v>1513.6</v>
      </c>
      <c r="I7" s="78">
        <v>149</v>
      </c>
      <c r="J7" s="78">
        <v>10.2</v>
      </c>
      <c r="K7" s="78">
        <v>0</v>
      </c>
      <c r="L7" s="78">
        <v>0</v>
      </c>
      <c r="M7" s="65">
        <f t="shared" si="1"/>
        <v>14.749999999999591</v>
      </c>
      <c r="N7" s="65">
        <v>5413.65</v>
      </c>
      <c r="O7" s="65">
        <v>5500</v>
      </c>
      <c r="P7" s="3">
        <f t="shared" si="2"/>
        <v>0.9843</v>
      </c>
      <c r="Q7" s="2">
        <v>6182.7</v>
      </c>
      <c r="R7" s="71">
        <v>0</v>
      </c>
      <c r="S7" s="72">
        <v>0</v>
      </c>
      <c r="T7" s="73">
        <v>0</v>
      </c>
      <c r="U7" s="130">
        <v>0</v>
      </c>
      <c r="V7" s="131"/>
      <c r="W7" s="68">
        <f t="shared" si="3"/>
        <v>0</v>
      </c>
    </row>
    <row r="8" spans="1:23" ht="12.75">
      <c r="A8" s="10">
        <v>43138</v>
      </c>
      <c r="B8" s="65">
        <v>10901.5</v>
      </c>
      <c r="C8" s="70">
        <v>7.4</v>
      </c>
      <c r="D8" s="106">
        <v>7.4</v>
      </c>
      <c r="E8" s="106">
        <f t="shared" si="0"/>
        <v>0</v>
      </c>
      <c r="F8" s="78">
        <v>23.4</v>
      </c>
      <c r="G8" s="78">
        <v>129.2</v>
      </c>
      <c r="H8" s="65">
        <v>1491.9</v>
      </c>
      <c r="I8" s="78">
        <v>70.4</v>
      </c>
      <c r="J8" s="78">
        <v>29.6</v>
      </c>
      <c r="K8" s="78">
        <v>0</v>
      </c>
      <c r="L8" s="78">
        <v>0</v>
      </c>
      <c r="M8" s="65">
        <f t="shared" si="1"/>
        <v>165.64999999999895</v>
      </c>
      <c r="N8" s="65">
        <v>12819.05</v>
      </c>
      <c r="O8" s="65">
        <v>12000</v>
      </c>
      <c r="P8" s="3">
        <f t="shared" si="2"/>
        <v>1.0682541666666665</v>
      </c>
      <c r="Q8" s="2">
        <v>6182.7</v>
      </c>
      <c r="R8" s="71">
        <v>83.2</v>
      </c>
      <c r="S8" s="72">
        <v>0</v>
      </c>
      <c r="T8" s="70">
        <v>0</v>
      </c>
      <c r="U8" s="109">
        <v>0</v>
      </c>
      <c r="V8" s="110"/>
      <c r="W8" s="68">
        <f t="shared" si="3"/>
        <v>83.2</v>
      </c>
    </row>
    <row r="9" spans="1:23" ht="12.75">
      <c r="A9" s="10">
        <v>43139</v>
      </c>
      <c r="B9" s="65">
        <v>4369.8</v>
      </c>
      <c r="C9" s="70">
        <v>7.6</v>
      </c>
      <c r="D9" s="106">
        <v>7.6</v>
      </c>
      <c r="E9" s="106">
        <f t="shared" si="0"/>
        <v>0</v>
      </c>
      <c r="F9" s="78">
        <v>10.8</v>
      </c>
      <c r="G9" s="82">
        <v>208.5</v>
      </c>
      <c r="H9" s="65">
        <v>1668.5</v>
      </c>
      <c r="I9" s="78">
        <v>94.4</v>
      </c>
      <c r="J9" s="78">
        <v>68.6</v>
      </c>
      <c r="K9" s="78">
        <v>0</v>
      </c>
      <c r="L9" s="78">
        <v>0</v>
      </c>
      <c r="M9" s="65">
        <f t="shared" si="1"/>
        <v>7.5499999999999545</v>
      </c>
      <c r="N9" s="65">
        <v>6435.75</v>
      </c>
      <c r="O9" s="65">
        <v>5800</v>
      </c>
      <c r="P9" s="3">
        <f t="shared" si="2"/>
        <v>1.1096120689655173</v>
      </c>
      <c r="Q9" s="2">
        <v>6182.7</v>
      </c>
      <c r="R9" s="71">
        <v>0</v>
      </c>
      <c r="S9" s="72">
        <v>0</v>
      </c>
      <c r="T9" s="70">
        <v>10</v>
      </c>
      <c r="U9" s="109">
        <v>0</v>
      </c>
      <c r="V9" s="110"/>
      <c r="W9" s="68">
        <f t="shared" si="3"/>
        <v>10</v>
      </c>
    </row>
    <row r="10" spans="1:23" ht="12.75">
      <c r="A10" s="10">
        <v>43140</v>
      </c>
      <c r="B10" s="65">
        <v>1732</v>
      </c>
      <c r="C10" s="70">
        <v>16.3</v>
      </c>
      <c r="D10" s="106">
        <v>16.3</v>
      </c>
      <c r="E10" s="106">
        <f t="shared" si="0"/>
        <v>0</v>
      </c>
      <c r="F10" s="78">
        <v>25</v>
      </c>
      <c r="G10" s="78">
        <v>128.3</v>
      </c>
      <c r="H10" s="65">
        <v>1662.2</v>
      </c>
      <c r="I10" s="78">
        <v>8.5</v>
      </c>
      <c r="J10" s="78">
        <v>72</v>
      </c>
      <c r="K10" s="78">
        <v>0</v>
      </c>
      <c r="L10" s="78">
        <v>0</v>
      </c>
      <c r="M10" s="65">
        <f t="shared" si="1"/>
        <v>14.100000000000136</v>
      </c>
      <c r="N10" s="65">
        <v>3658.4</v>
      </c>
      <c r="O10" s="72">
        <v>2200</v>
      </c>
      <c r="P10" s="3">
        <f t="shared" si="2"/>
        <v>1.662909090909091</v>
      </c>
      <c r="Q10" s="2">
        <v>6182.7</v>
      </c>
      <c r="R10" s="71">
        <v>0</v>
      </c>
      <c r="S10" s="72">
        <v>0</v>
      </c>
      <c r="T10" s="70">
        <v>0</v>
      </c>
      <c r="U10" s="109">
        <v>1</v>
      </c>
      <c r="V10" s="110"/>
      <c r="W10" s="68">
        <f>R10+S10+U10+T10+V10</f>
        <v>1</v>
      </c>
    </row>
    <row r="11" spans="1:23" ht="12.75">
      <c r="A11" s="10">
        <v>43143</v>
      </c>
      <c r="B11" s="65">
        <v>739.5</v>
      </c>
      <c r="C11" s="70">
        <v>35.7</v>
      </c>
      <c r="D11" s="106">
        <v>35.7</v>
      </c>
      <c r="E11" s="106">
        <f t="shared" si="0"/>
        <v>0</v>
      </c>
      <c r="F11" s="78">
        <v>34.6</v>
      </c>
      <c r="G11" s="78">
        <v>184.5</v>
      </c>
      <c r="H11" s="65">
        <v>1909.9</v>
      </c>
      <c r="I11" s="78">
        <v>228.3</v>
      </c>
      <c r="J11" s="78">
        <v>11.4</v>
      </c>
      <c r="K11" s="78">
        <v>0</v>
      </c>
      <c r="L11" s="78">
        <v>0</v>
      </c>
      <c r="M11" s="65">
        <f t="shared" si="1"/>
        <v>85.40000000000035</v>
      </c>
      <c r="N11" s="65">
        <v>3229.3</v>
      </c>
      <c r="O11" s="65">
        <v>3900</v>
      </c>
      <c r="P11" s="3">
        <f t="shared" si="2"/>
        <v>0.828025641025641</v>
      </c>
      <c r="Q11" s="2">
        <v>6182.7</v>
      </c>
      <c r="R11" s="69">
        <v>0</v>
      </c>
      <c r="S11" s="65">
        <v>0</v>
      </c>
      <c r="T11" s="70">
        <v>0</v>
      </c>
      <c r="U11" s="109">
        <v>0</v>
      </c>
      <c r="V11" s="110"/>
      <c r="W11" s="68">
        <f t="shared" si="3"/>
        <v>0</v>
      </c>
    </row>
    <row r="12" spans="1:23" ht="12.75">
      <c r="A12" s="10">
        <v>43144</v>
      </c>
      <c r="B12" s="77">
        <v>1263.9</v>
      </c>
      <c r="C12" s="70">
        <v>14.4</v>
      </c>
      <c r="D12" s="106">
        <v>14.4</v>
      </c>
      <c r="E12" s="106">
        <f t="shared" si="0"/>
        <v>0</v>
      </c>
      <c r="F12" s="78">
        <v>104.4</v>
      </c>
      <c r="G12" s="78">
        <v>119.8</v>
      </c>
      <c r="H12" s="65">
        <v>2483.4</v>
      </c>
      <c r="I12" s="78">
        <v>127.2</v>
      </c>
      <c r="J12" s="78">
        <v>6.1</v>
      </c>
      <c r="K12" s="78">
        <v>0</v>
      </c>
      <c r="L12" s="78">
        <v>0</v>
      </c>
      <c r="M12" s="65">
        <f t="shared" si="1"/>
        <v>11.799999999999452</v>
      </c>
      <c r="N12" s="65">
        <v>4131</v>
      </c>
      <c r="O12" s="65">
        <v>3500</v>
      </c>
      <c r="P12" s="3">
        <f t="shared" si="2"/>
        <v>1.1802857142857144</v>
      </c>
      <c r="Q12" s="2">
        <v>6182.7</v>
      </c>
      <c r="R12" s="69">
        <v>3.6</v>
      </c>
      <c r="S12" s="65">
        <v>0</v>
      </c>
      <c r="T12" s="70">
        <v>0</v>
      </c>
      <c r="U12" s="109">
        <v>0</v>
      </c>
      <c r="V12" s="110"/>
      <c r="W12" s="68">
        <f t="shared" si="3"/>
        <v>3.6</v>
      </c>
    </row>
    <row r="13" spans="1:23" ht="12.75">
      <c r="A13" s="10">
        <v>43145</v>
      </c>
      <c r="B13" s="65">
        <v>6473.3</v>
      </c>
      <c r="C13" s="70">
        <v>199.8</v>
      </c>
      <c r="D13" s="106">
        <v>199.8</v>
      </c>
      <c r="E13" s="106">
        <f t="shared" si="0"/>
        <v>0</v>
      </c>
      <c r="F13" s="78">
        <v>19.8</v>
      </c>
      <c r="G13" s="78">
        <v>154.7</v>
      </c>
      <c r="H13" s="65">
        <v>2516.7</v>
      </c>
      <c r="I13" s="78">
        <v>69.1</v>
      </c>
      <c r="J13" s="78">
        <v>6.4</v>
      </c>
      <c r="K13" s="78">
        <v>0</v>
      </c>
      <c r="L13" s="78">
        <v>0</v>
      </c>
      <c r="M13" s="65">
        <f t="shared" si="1"/>
        <v>26.329999999999025</v>
      </c>
      <c r="N13" s="65">
        <v>9466.13</v>
      </c>
      <c r="O13" s="65">
        <v>9000</v>
      </c>
      <c r="P13" s="3">
        <f t="shared" si="2"/>
        <v>1.0517922222222222</v>
      </c>
      <c r="Q13" s="2">
        <v>6182.7</v>
      </c>
      <c r="R13" s="69">
        <v>0</v>
      </c>
      <c r="S13" s="65">
        <v>0</v>
      </c>
      <c r="T13" s="70">
        <v>0</v>
      </c>
      <c r="U13" s="109">
        <v>0</v>
      </c>
      <c r="V13" s="110"/>
      <c r="W13" s="68">
        <f t="shared" si="3"/>
        <v>0</v>
      </c>
    </row>
    <row r="14" spans="1:23" ht="12.75">
      <c r="A14" s="10">
        <v>43146</v>
      </c>
      <c r="B14" s="65">
        <v>4171.1</v>
      </c>
      <c r="C14" s="70">
        <v>24.8</v>
      </c>
      <c r="D14" s="106">
        <v>24.8</v>
      </c>
      <c r="E14" s="106">
        <f t="shared" si="0"/>
        <v>0</v>
      </c>
      <c r="F14" s="78">
        <v>15</v>
      </c>
      <c r="G14" s="78">
        <v>171.6</v>
      </c>
      <c r="H14" s="65">
        <v>4316.7</v>
      </c>
      <c r="I14" s="78">
        <v>100.9</v>
      </c>
      <c r="J14" s="78">
        <v>43.4</v>
      </c>
      <c r="K14" s="78">
        <v>0</v>
      </c>
      <c r="L14" s="78">
        <v>0</v>
      </c>
      <c r="M14" s="65">
        <f t="shared" si="1"/>
        <v>-2.1000000000010957</v>
      </c>
      <c r="N14" s="65">
        <v>8841.4</v>
      </c>
      <c r="O14" s="65">
        <v>7800</v>
      </c>
      <c r="P14" s="3">
        <f t="shared" si="2"/>
        <v>1.1335128205128204</v>
      </c>
      <c r="Q14" s="2">
        <v>6182.7</v>
      </c>
      <c r="R14" s="69">
        <v>0</v>
      </c>
      <c r="S14" s="65">
        <v>0</v>
      </c>
      <c r="T14" s="74">
        <v>0</v>
      </c>
      <c r="U14" s="109">
        <v>0</v>
      </c>
      <c r="V14" s="110"/>
      <c r="W14" s="68">
        <f t="shared" si="3"/>
        <v>0</v>
      </c>
    </row>
    <row r="15" spans="1:23" ht="12.75">
      <c r="A15" s="10">
        <v>43147</v>
      </c>
      <c r="B15" s="65">
        <v>2514.9</v>
      </c>
      <c r="C15" s="66">
        <v>78.2</v>
      </c>
      <c r="D15" s="106">
        <v>78.2</v>
      </c>
      <c r="E15" s="106">
        <f t="shared" si="0"/>
        <v>0</v>
      </c>
      <c r="F15" s="81">
        <v>91.5</v>
      </c>
      <c r="G15" s="81">
        <v>279.7</v>
      </c>
      <c r="H15" s="82">
        <v>5882.5</v>
      </c>
      <c r="I15" s="81">
        <v>71.6</v>
      </c>
      <c r="J15" s="81">
        <v>25.8</v>
      </c>
      <c r="K15" s="81">
        <v>0</v>
      </c>
      <c r="L15" s="81">
        <v>0</v>
      </c>
      <c r="M15" s="65">
        <f t="shared" si="1"/>
        <v>84.20000000000037</v>
      </c>
      <c r="N15" s="65">
        <v>9028.4</v>
      </c>
      <c r="O15" s="72">
        <v>8500</v>
      </c>
      <c r="P15" s="3">
        <f>N15/O15</f>
        <v>1.062164705882353</v>
      </c>
      <c r="Q15" s="2">
        <v>6182.7</v>
      </c>
      <c r="R15" s="69">
        <v>0</v>
      </c>
      <c r="S15" s="65">
        <v>0</v>
      </c>
      <c r="T15" s="74">
        <v>6.1</v>
      </c>
      <c r="U15" s="109">
        <v>0</v>
      </c>
      <c r="V15" s="110"/>
      <c r="W15" s="68">
        <f t="shared" si="3"/>
        <v>6.1</v>
      </c>
    </row>
    <row r="16" spans="1:23" ht="12.75">
      <c r="A16" s="10">
        <v>43150</v>
      </c>
      <c r="B16" s="65">
        <v>3180.3</v>
      </c>
      <c r="C16" s="70">
        <v>111.4</v>
      </c>
      <c r="D16" s="106">
        <v>111.4</v>
      </c>
      <c r="E16" s="106">
        <f t="shared" si="0"/>
        <v>0</v>
      </c>
      <c r="F16" s="78">
        <v>58.7</v>
      </c>
      <c r="G16" s="78">
        <v>358.1</v>
      </c>
      <c r="H16" s="65">
        <v>5031.5</v>
      </c>
      <c r="I16" s="78">
        <v>88.5</v>
      </c>
      <c r="J16" s="78">
        <v>14</v>
      </c>
      <c r="K16" s="78">
        <v>0</v>
      </c>
      <c r="L16" s="78">
        <v>0</v>
      </c>
      <c r="M16" s="65">
        <f t="shared" si="1"/>
        <v>15.700000000000728</v>
      </c>
      <c r="N16" s="65">
        <v>8858.2</v>
      </c>
      <c r="O16" s="72">
        <v>8490</v>
      </c>
      <c r="P16" s="3">
        <f t="shared" si="2"/>
        <v>1.0433686690223793</v>
      </c>
      <c r="Q16" s="2">
        <v>6182.7</v>
      </c>
      <c r="R16" s="69">
        <v>0</v>
      </c>
      <c r="S16" s="65">
        <v>0</v>
      </c>
      <c r="T16" s="74">
        <v>0</v>
      </c>
      <c r="U16" s="109">
        <v>0</v>
      </c>
      <c r="V16" s="110"/>
      <c r="W16" s="68">
        <f t="shared" si="3"/>
        <v>0</v>
      </c>
    </row>
    <row r="17" spans="1:23" ht="12.75">
      <c r="A17" s="10">
        <v>43151</v>
      </c>
      <c r="B17" s="65">
        <v>3256.1</v>
      </c>
      <c r="C17" s="70">
        <v>11.6</v>
      </c>
      <c r="D17" s="106">
        <v>11.6</v>
      </c>
      <c r="E17" s="106">
        <f t="shared" si="0"/>
        <v>0</v>
      </c>
      <c r="F17" s="78">
        <v>21.8</v>
      </c>
      <c r="G17" s="78">
        <v>670.7</v>
      </c>
      <c r="H17" s="65">
        <v>1040.8</v>
      </c>
      <c r="I17" s="78">
        <v>146.5</v>
      </c>
      <c r="J17" s="78">
        <v>4.9</v>
      </c>
      <c r="K17" s="78">
        <v>0</v>
      </c>
      <c r="L17" s="78">
        <v>0</v>
      </c>
      <c r="M17" s="65">
        <f t="shared" si="1"/>
        <v>-16.59999999999959</v>
      </c>
      <c r="N17" s="65">
        <v>5135.8</v>
      </c>
      <c r="O17" s="65">
        <v>5400</v>
      </c>
      <c r="P17" s="3">
        <f t="shared" si="2"/>
        <v>0.9510740740740741</v>
      </c>
      <c r="Q17" s="2">
        <v>6182.7</v>
      </c>
      <c r="R17" s="69">
        <v>0</v>
      </c>
      <c r="S17" s="65">
        <v>0</v>
      </c>
      <c r="T17" s="74">
        <v>0</v>
      </c>
      <c r="U17" s="109">
        <v>0</v>
      </c>
      <c r="V17" s="110"/>
      <c r="W17" s="68">
        <f t="shared" si="3"/>
        <v>0</v>
      </c>
    </row>
    <row r="18" spans="1:23" ht="12.75">
      <c r="A18" s="10">
        <v>43152</v>
      </c>
      <c r="B18" s="65">
        <v>2847.9</v>
      </c>
      <c r="C18" s="70">
        <v>15</v>
      </c>
      <c r="D18" s="106">
        <v>15</v>
      </c>
      <c r="E18" s="106">
        <f t="shared" si="0"/>
        <v>0</v>
      </c>
      <c r="F18" s="78">
        <v>48.9</v>
      </c>
      <c r="G18" s="78">
        <v>1154</v>
      </c>
      <c r="H18" s="65">
        <v>334.7</v>
      </c>
      <c r="I18" s="78">
        <v>61.2</v>
      </c>
      <c r="J18" s="78">
        <v>3.6</v>
      </c>
      <c r="K18" s="78">
        <v>0</v>
      </c>
      <c r="L18" s="78">
        <v>0</v>
      </c>
      <c r="M18" s="65">
        <f>N18-B18-C18-F18-G18-H18-I18-J18-K18-L18</f>
        <v>21.30000000000019</v>
      </c>
      <c r="N18" s="65">
        <v>4486.6</v>
      </c>
      <c r="O18" s="65">
        <v>4700</v>
      </c>
      <c r="P18" s="3">
        <f>N18/O18</f>
        <v>0.9545957446808512</v>
      </c>
      <c r="Q18" s="2">
        <v>6182.7</v>
      </c>
      <c r="R18" s="69">
        <v>53</v>
      </c>
      <c r="S18" s="65">
        <v>0</v>
      </c>
      <c r="T18" s="70">
        <v>0</v>
      </c>
      <c r="U18" s="109">
        <v>0</v>
      </c>
      <c r="V18" s="110"/>
      <c r="W18" s="68">
        <f t="shared" si="3"/>
        <v>53</v>
      </c>
    </row>
    <row r="19" spans="1:23" ht="12.75">
      <c r="A19" s="10">
        <v>43153</v>
      </c>
      <c r="B19" s="65"/>
      <c r="C19" s="70"/>
      <c r="D19" s="106"/>
      <c r="E19" s="106"/>
      <c r="F19" s="78"/>
      <c r="G19" s="78"/>
      <c r="H19" s="65"/>
      <c r="I19" s="78"/>
      <c r="J19" s="78"/>
      <c r="K19" s="78"/>
      <c r="L19" s="78"/>
      <c r="M19" s="65">
        <f>N19-B19-C19-F19-G19-H19-I19-J19-K19-L19</f>
        <v>0</v>
      </c>
      <c r="N19" s="65"/>
      <c r="O19" s="65">
        <v>4600</v>
      </c>
      <c r="P19" s="3">
        <f t="shared" si="2"/>
        <v>0</v>
      </c>
      <c r="Q19" s="2">
        <v>6182.7</v>
      </c>
      <c r="R19" s="69"/>
      <c r="S19" s="65"/>
      <c r="T19" s="70"/>
      <c r="U19" s="109"/>
      <c r="V19" s="110"/>
      <c r="W19" s="68">
        <f t="shared" si="3"/>
        <v>0</v>
      </c>
    </row>
    <row r="20" spans="1:23" ht="12.75">
      <c r="A20" s="10">
        <v>43154</v>
      </c>
      <c r="B20" s="65"/>
      <c r="C20" s="70"/>
      <c r="D20" s="106"/>
      <c r="E20" s="106"/>
      <c r="F20" s="78"/>
      <c r="G20" s="65"/>
      <c r="H20" s="65"/>
      <c r="I20" s="78"/>
      <c r="J20" s="78"/>
      <c r="K20" s="78"/>
      <c r="L20" s="78"/>
      <c r="M20" s="65">
        <f t="shared" si="1"/>
        <v>0</v>
      </c>
      <c r="N20" s="65"/>
      <c r="O20" s="65">
        <v>4330</v>
      </c>
      <c r="P20" s="3">
        <f t="shared" si="2"/>
        <v>0</v>
      </c>
      <c r="Q20" s="2">
        <v>6182.7</v>
      </c>
      <c r="R20" s="69"/>
      <c r="S20" s="65"/>
      <c r="T20" s="70"/>
      <c r="U20" s="109"/>
      <c r="V20" s="110"/>
      <c r="W20" s="68">
        <f t="shared" si="3"/>
        <v>0</v>
      </c>
    </row>
    <row r="21" spans="1:23" ht="12.75">
      <c r="A21" s="108">
        <v>43157</v>
      </c>
      <c r="B21" s="65"/>
      <c r="C21" s="70"/>
      <c r="D21" s="106"/>
      <c r="E21" s="106"/>
      <c r="F21" s="78"/>
      <c r="G21" s="65"/>
      <c r="H21" s="65"/>
      <c r="I21" s="78"/>
      <c r="J21" s="78"/>
      <c r="K21" s="78"/>
      <c r="L21" s="78"/>
      <c r="M21" s="65">
        <f t="shared" si="1"/>
        <v>0</v>
      </c>
      <c r="N21" s="65"/>
      <c r="O21" s="65">
        <v>7800</v>
      </c>
      <c r="P21" s="3">
        <f t="shared" si="2"/>
        <v>0</v>
      </c>
      <c r="Q21" s="2">
        <v>6182.7</v>
      </c>
      <c r="R21" s="102"/>
      <c r="S21" s="103"/>
      <c r="T21" s="104"/>
      <c r="U21" s="109"/>
      <c r="V21" s="110"/>
      <c r="W21" s="68">
        <f t="shared" si="3"/>
        <v>0</v>
      </c>
    </row>
    <row r="22" spans="1:23" ht="12.75">
      <c r="A22" s="10">
        <v>43158</v>
      </c>
      <c r="B22" s="65"/>
      <c r="C22" s="70"/>
      <c r="D22" s="106"/>
      <c r="E22" s="106"/>
      <c r="F22" s="78"/>
      <c r="G22" s="65"/>
      <c r="H22" s="65"/>
      <c r="I22" s="78"/>
      <c r="J22" s="78"/>
      <c r="K22" s="78"/>
      <c r="L22" s="78"/>
      <c r="M22" s="65">
        <f t="shared" si="1"/>
        <v>0</v>
      </c>
      <c r="N22" s="65"/>
      <c r="O22" s="65">
        <v>8900</v>
      </c>
      <c r="P22" s="3">
        <f t="shared" si="2"/>
        <v>0</v>
      </c>
      <c r="Q22" s="2">
        <v>6182.7</v>
      </c>
      <c r="R22" s="102"/>
      <c r="S22" s="103"/>
      <c r="T22" s="104"/>
      <c r="U22" s="109"/>
      <c r="V22" s="110"/>
      <c r="W22" s="68">
        <f t="shared" si="3"/>
        <v>0</v>
      </c>
    </row>
    <row r="23" spans="1:23" ht="13.5" thickBot="1">
      <c r="A23" s="10">
        <v>43159</v>
      </c>
      <c r="B23" s="65"/>
      <c r="C23" s="74"/>
      <c r="D23" s="106"/>
      <c r="E23" s="106"/>
      <c r="F23" s="78"/>
      <c r="G23" s="65"/>
      <c r="H23" s="65"/>
      <c r="I23" s="78"/>
      <c r="J23" s="78"/>
      <c r="K23" s="78"/>
      <c r="L23" s="78"/>
      <c r="M23" s="65">
        <f t="shared" si="1"/>
        <v>0</v>
      </c>
      <c r="N23" s="65"/>
      <c r="O23" s="65">
        <v>13005</v>
      </c>
      <c r="P23" s="3">
        <f t="shared" si="2"/>
        <v>0</v>
      </c>
      <c r="Q23" s="2">
        <v>6182.7</v>
      </c>
      <c r="R23" s="98"/>
      <c r="S23" s="99"/>
      <c r="T23" s="100"/>
      <c r="U23" s="124"/>
      <c r="V23" s="125"/>
      <c r="W23" s="101">
        <f t="shared" si="3"/>
        <v>0</v>
      </c>
    </row>
    <row r="24" spans="1:23" ht="13.5" thickBot="1">
      <c r="A24" s="83" t="s">
        <v>28</v>
      </c>
      <c r="B24" s="85">
        <f aca="true" t="shared" si="4" ref="B24:O24">SUM(B4:B23)</f>
        <v>50119.100000000006</v>
      </c>
      <c r="C24" s="85">
        <f t="shared" si="4"/>
        <v>551.8000000000001</v>
      </c>
      <c r="D24" s="107">
        <f t="shared" si="4"/>
        <v>551.8000000000001</v>
      </c>
      <c r="E24" s="107">
        <f t="shared" si="4"/>
        <v>0</v>
      </c>
      <c r="F24" s="85">
        <f t="shared" si="4"/>
        <v>620.9</v>
      </c>
      <c r="G24" s="85">
        <f t="shared" si="4"/>
        <v>4085.3999999999996</v>
      </c>
      <c r="H24" s="85">
        <f t="shared" si="4"/>
        <v>34209.6</v>
      </c>
      <c r="I24" s="85">
        <f t="shared" si="4"/>
        <v>1522.7</v>
      </c>
      <c r="J24" s="85">
        <f t="shared" si="4"/>
        <v>324.3</v>
      </c>
      <c r="K24" s="85">
        <f t="shared" si="4"/>
        <v>550.1</v>
      </c>
      <c r="L24" s="85">
        <f t="shared" si="4"/>
        <v>280.1</v>
      </c>
      <c r="M24" s="84">
        <f t="shared" si="4"/>
        <v>476.9949999999982</v>
      </c>
      <c r="N24" s="84">
        <f t="shared" si="4"/>
        <v>92740.99500000001</v>
      </c>
      <c r="O24" s="84">
        <f t="shared" si="4"/>
        <v>125125</v>
      </c>
      <c r="P24" s="86">
        <f>N24/O24</f>
        <v>0.7411867732267733</v>
      </c>
      <c r="Q24" s="2"/>
      <c r="R24" s="75">
        <f>SUM(R4:R23)</f>
        <v>154.6</v>
      </c>
      <c r="S24" s="75">
        <f>SUM(S4:S23)</f>
        <v>0</v>
      </c>
      <c r="T24" s="75">
        <f>SUM(T4:T23)</f>
        <v>16.1</v>
      </c>
      <c r="U24" s="126">
        <f>SUM(U4:U23)</f>
        <v>1</v>
      </c>
      <c r="V24" s="127"/>
      <c r="W24" s="75">
        <f>R24+S24+U24+T24+V24</f>
        <v>171.7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14" t="s">
        <v>33</v>
      </c>
      <c r="S27" s="114"/>
      <c r="T27" s="114"/>
      <c r="U27" s="114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28" t="s">
        <v>29</v>
      </c>
      <c r="S28" s="128"/>
      <c r="T28" s="128"/>
      <c r="U28" s="128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16">
        <v>43153</v>
      </c>
      <c r="S29" s="129">
        <v>54.8821</v>
      </c>
      <c r="T29" s="129"/>
      <c r="U29" s="129"/>
      <c r="V29" s="57"/>
      <c r="W29" s="57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17"/>
      <c r="S30" s="129"/>
      <c r="T30" s="129"/>
      <c r="U30" s="129"/>
      <c r="V30" s="57"/>
      <c r="W30" s="57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11" t="s">
        <v>45</v>
      </c>
      <c r="T32" s="112"/>
      <c r="U32" s="35">
        <f>'[1]серпень'!$I$82</f>
        <v>0</v>
      </c>
      <c r="V32" s="56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13" t="s">
        <v>40</v>
      </c>
      <c r="T33" s="113"/>
      <c r="U33" s="48">
        <f>'[1]серпень'!$I$81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14" t="s">
        <v>30</v>
      </c>
      <c r="S37" s="114"/>
      <c r="T37" s="114"/>
      <c r="U37" s="114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15" t="s">
        <v>31</v>
      </c>
      <c r="S38" s="115"/>
      <c r="T38" s="115"/>
      <c r="U38" s="115"/>
      <c r="V38" s="53"/>
      <c r="W38" s="53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16">
        <v>43153</v>
      </c>
      <c r="S39" s="118">
        <v>4493.38365</v>
      </c>
      <c r="T39" s="119"/>
      <c r="U39" s="120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17"/>
      <c r="S40" s="121"/>
      <c r="T40" s="122"/>
      <c r="U40" s="123"/>
      <c r="V40" s="51"/>
      <c r="W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2:V22"/>
    <mergeCell ref="U23:V23"/>
    <mergeCell ref="U24:V24"/>
    <mergeCell ref="R27:U27"/>
    <mergeCell ref="R28:U28"/>
    <mergeCell ref="R29:R30"/>
    <mergeCell ref="S29:U30"/>
    <mergeCell ref="S32:T32"/>
    <mergeCell ref="S33:T33"/>
    <mergeCell ref="R37:U37"/>
    <mergeCell ref="R38:U38"/>
    <mergeCell ref="R39:R40"/>
    <mergeCell ref="S39:U40"/>
  </mergeCells>
  <printOptions/>
  <pageMargins left="0.7" right="0.7" top="0.75" bottom="0.75" header="0.3" footer="0.3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6:P61"/>
  <sheetViews>
    <sheetView view="pageBreakPreview" zoomScaleSheetLayoutView="100" zoomScalePageLayoutView="0" workbookViewId="0" topLeftCell="A1">
      <selection activeCell="B48" sqref="B48:C56"/>
    </sheetView>
  </sheetViews>
  <sheetFormatPr defaultColWidth="9.125" defaultRowHeight="12.75"/>
  <cols>
    <col min="1" max="1" width="13.875" style="1" customWidth="1"/>
    <col min="2" max="2" width="10.75390625" style="1" customWidth="1"/>
    <col min="3" max="3" width="9.5039062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spans="1:14" ht="15" thickBot="1">
      <c r="A26" s="20"/>
      <c r="B26" s="155" t="s">
        <v>81</v>
      </c>
      <c r="C26" s="155"/>
      <c r="D26" s="155"/>
      <c r="E26" s="155"/>
      <c r="F26" s="155"/>
      <c r="G26" s="155"/>
      <c r="H26" s="155"/>
      <c r="I26" s="155"/>
      <c r="J26" s="155"/>
      <c r="K26" s="155"/>
      <c r="L26" s="156"/>
      <c r="M26" s="156"/>
      <c r="N26" s="156"/>
    </row>
    <row r="27" spans="1:16" ht="54" customHeight="1">
      <c r="A27" s="148" t="s">
        <v>32</v>
      </c>
      <c r="B27" s="157" t="s">
        <v>43</v>
      </c>
      <c r="C27" s="157"/>
      <c r="D27" s="150" t="s">
        <v>49</v>
      </c>
      <c r="E27" s="151"/>
      <c r="F27" s="152" t="s">
        <v>44</v>
      </c>
      <c r="G27" s="153"/>
      <c r="H27" s="154" t="s">
        <v>52</v>
      </c>
      <c r="I27" s="150"/>
      <c r="J27" s="165"/>
      <c r="K27" s="166"/>
      <c r="L27" s="162" t="s">
        <v>36</v>
      </c>
      <c r="M27" s="163"/>
      <c r="N27" s="164"/>
      <c r="O27" s="158" t="s">
        <v>82</v>
      </c>
      <c r="P27" s="159"/>
    </row>
    <row r="28" spans="1:16" ht="30.75" customHeight="1">
      <c r="A28" s="149"/>
      <c r="B28" s="44" t="s">
        <v>76</v>
      </c>
      <c r="C28" s="22" t="s">
        <v>23</v>
      </c>
      <c r="D28" s="44" t="str">
        <f>B28</f>
        <v>план на січень-лютий 2018р.</v>
      </c>
      <c r="E28" s="22" t="str">
        <f>C28</f>
        <v>факт</v>
      </c>
      <c r="F28" s="43" t="str">
        <f>B28</f>
        <v>план на січень-лютий 2018р.</v>
      </c>
      <c r="G28" s="58" t="str">
        <f>C28</f>
        <v>факт</v>
      </c>
      <c r="H28" s="44" t="str">
        <f>B28</f>
        <v>план на січень-лютий 2018р.</v>
      </c>
      <c r="I28" s="22" t="str">
        <f>C28</f>
        <v>факт</v>
      </c>
      <c r="J28" s="43"/>
      <c r="K28" s="58"/>
      <c r="L28" s="41" t="str">
        <f>D28</f>
        <v>план на січень-лютий 2018р.</v>
      </c>
      <c r="M28" s="22" t="str">
        <f>C28</f>
        <v>факт</v>
      </c>
      <c r="N28" s="42" t="s">
        <v>24</v>
      </c>
      <c r="O28" s="153"/>
      <c r="P28" s="150"/>
    </row>
    <row r="29" spans="1:16" ht="23.25" customHeight="1" thickBot="1">
      <c r="A29" s="40">
        <f>лютий!S39</f>
        <v>4493.38365</v>
      </c>
      <c r="B29" s="45">
        <v>1015</v>
      </c>
      <c r="C29" s="45">
        <v>169.55</v>
      </c>
      <c r="D29" s="45">
        <v>806.429</v>
      </c>
      <c r="E29" s="45">
        <v>806.43</v>
      </c>
      <c r="F29" s="45">
        <v>3000</v>
      </c>
      <c r="G29" s="45">
        <v>173.12</v>
      </c>
      <c r="H29" s="45">
        <v>4</v>
      </c>
      <c r="I29" s="45">
        <v>2</v>
      </c>
      <c r="J29" s="45"/>
      <c r="K29" s="45"/>
      <c r="L29" s="59">
        <f>H29+F29+D29+J29+B29</f>
        <v>4825.429</v>
      </c>
      <c r="M29" s="46">
        <f>C29+E29+G29+I29</f>
        <v>1151.1</v>
      </c>
      <c r="N29" s="47">
        <f>M29-L29</f>
        <v>-3674.329</v>
      </c>
      <c r="O29" s="160">
        <f>лютий!S29</f>
        <v>54.8821</v>
      </c>
      <c r="P29" s="161"/>
    </row>
    <row r="30" spans="1:16" ht="12.75">
      <c r="A30" s="36"/>
      <c r="B30" s="36"/>
      <c r="C30" s="36"/>
      <c r="D30" s="37"/>
      <c r="E30" s="38"/>
      <c r="F30" s="37"/>
      <c r="G30" s="38"/>
      <c r="H30" s="37"/>
      <c r="I30" s="38"/>
      <c r="J30" s="38"/>
      <c r="K30" s="38"/>
      <c r="L30" s="37"/>
      <c r="M30" s="38"/>
      <c r="N30" s="39"/>
      <c r="O30" s="157"/>
      <c r="P30" s="157"/>
    </row>
    <row r="31" spans="1:16" ht="12.75" hidden="1">
      <c r="A31" s="36"/>
      <c r="B31" s="36"/>
      <c r="C31" s="36"/>
      <c r="D31" s="37"/>
      <c r="E31" s="38"/>
      <c r="F31" s="37"/>
      <c r="G31" s="38"/>
      <c r="H31" s="37"/>
      <c r="I31" s="38"/>
      <c r="J31" s="38"/>
      <c r="K31" s="38"/>
      <c r="L31" s="37"/>
      <c r="M31" s="38"/>
      <c r="N31" s="39"/>
      <c r="O31" s="22" t="s">
        <v>35</v>
      </c>
      <c r="P31" s="49" t="e">
        <f>#REF!</f>
        <v>#REF!</v>
      </c>
    </row>
    <row r="32" spans="1:16" ht="12.75" hidden="1">
      <c r="A32" s="36"/>
      <c r="B32" s="36"/>
      <c r="C32" s="36"/>
      <c r="D32" s="37"/>
      <c r="E32" s="38"/>
      <c r="F32" s="37"/>
      <c r="G32" s="38"/>
      <c r="H32" s="37"/>
      <c r="I32" s="38"/>
      <c r="J32" s="38"/>
      <c r="K32" s="38"/>
      <c r="L32" s="37"/>
      <c r="M32" s="38"/>
      <c r="N32" s="39"/>
      <c r="O32" s="20" t="s">
        <v>37</v>
      </c>
      <c r="P32" s="29" t="e">
        <f>#REF!</f>
        <v>#REF!</v>
      </c>
    </row>
    <row r="33" spans="1:16" ht="12.75" hidden="1">
      <c r="A33" s="36"/>
      <c r="B33" s="36"/>
      <c r="C33" s="36"/>
      <c r="D33" s="37"/>
      <c r="E33" s="38"/>
      <c r="F33" s="37"/>
      <c r="G33" s="38"/>
      <c r="H33" s="37"/>
      <c r="I33" s="38"/>
      <c r="J33" s="38"/>
      <c r="K33" s="38"/>
      <c r="L33" s="37"/>
      <c r="M33" s="38"/>
      <c r="N33" s="39"/>
      <c r="O33" s="22" t="s">
        <v>46</v>
      </c>
      <c r="P33" s="29" t="e">
        <f>#REF!</f>
        <v>#REF!</v>
      </c>
    </row>
    <row r="34" spans="15:16" ht="12.75" hidden="1">
      <c r="O34" s="20"/>
      <c r="P34" s="49"/>
    </row>
    <row r="35" spans="1:12" ht="12.75">
      <c r="A35" s="21"/>
      <c r="B35" s="21"/>
      <c r="C35" s="21"/>
      <c r="D35" s="6"/>
      <c r="E35" s="6"/>
      <c r="F35" s="6"/>
      <c r="G35" s="6"/>
      <c r="H35" s="6"/>
      <c r="I35" s="6"/>
      <c r="J35" s="6"/>
      <c r="K35" s="6"/>
      <c r="L35" s="6"/>
    </row>
    <row r="36" spans="1:12" ht="12.75">
      <c r="A36" s="21"/>
      <c r="B36" s="21"/>
      <c r="C36" s="21"/>
      <c r="D36" s="6"/>
      <c r="E36" s="6"/>
      <c r="F36" s="6"/>
      <c r="G36" s="6"/>
      <c r="H36" s="6"/>
      <c r="I36" s="6"/>
      <c r="J36" s="6"/>
      <c r="K36" s="6"/>
      <c r="L36" s="6"/>
    </row>
    <row r="37" spans="1:12" ht="12.75">
      <c r="A37" s="21"/>
      <c r="B37" s="21"/>
      <c r="C37" s="21"/>
      <c r="D37" s="6"/>
      <c r="E37" s="6"/>
      <c r="F37" s="6"/>
      <c r="G37" s="6"/>
      <c r="H37" s="6"/>
      <c r="I37" s="6"/>
      <c r="J37" s="6"/>
      <c r="K37" s="6"/>
      <c r="L37" s="6"/>
    </row>
    <row r="38" spans="1:12" ht="12.75">
      <c r="A38" s="21"/>
      <c r="B38" s="21"/>
      <c r="C38" s="21"/>
      <c r="D38" s="6"/>
      <c r="E38" s="6"/>
      <c r="F38" s="6"/>
      <c r="G38" s="6"/>
      <c r="H38" s="6"/>
      <c r="I38" s="6"/>
      <c r="J38" s="6"/>
      <c r="K38" s="6"/>
      <c r="L38" s="6"/>
    </row>
    <row r="39" spans="1:12" ht="12.75">
      <c r="A39" s="21"/>
      <c r="B39" s="21"/>
      <c r="C39" s="21"/>
      <c r="D39" s="6"/>
      <c r="E39" s="6"/>
      <c r="F39" s="6"/>
      <c r="G39" s="6"/>
      <c r="H39" s="6"/>
      <c r="I39" s="6"/>
      <c r="J39" s="6"/>
      <c r="K39" s="6"/>
      <c r="L39" s="6"/>
    </row>
    <row r="40" spans="1:3" ht="12.75">
      <c r="A40" s="19"/>
      <c r="B40" s="19"/>
      <c r="C40" s="19"/>
    </row>
    <row r="41" spans="1:3" ht="12.75">
      <c r="A41" s="19"/>
      <c r="B41" s="19"/>
      <c r="C41" s="19"/>
    </row>
    <row r="44" ht="24.75" customHeight="1"/>
    <row r="45" ht="24.75" customHeight="1"/>
    <row r="48" spans="1:16" ht="21" customHeight="1">
      <c r="A48" s="4" t="s">
        <v>7</v>
      </c>
      <c r="B48" s="12">
        <v>131692.339</v>
      </c>
      <c r="C48" s="28">
        <v>113948.41</v>
      </c>
      <c r="F48" s="1" t="s">
        <v>22</v>
      </c>
      <c r="G48" s="6"/>
      <c r="H48" s="167"/>
      <c r="I48" s="6"/>
      <c r="J48" s="6"/>
      <c r="K48" s="6"/>
      <c r="L48" s="6"/>
      <c r="M48" s="6"/>
      <c r="N48" s="6"/>
      <c r="O48" s="6"/>
      <c r="P48" s="6"/>
    </row>
    <row r="49" spans="1:16" ht="12.75">
      <c r="A49" s="4" t="s">
        <v>2</v>
      </c>
      <c r="B49" s="12">
        <v>28112.48</v>
      </c>
      <c r="C49" s="28">
        <v>17438.88</v>
      </c>
      <c r="G49" s="6"/>
      <c r="H49" s="167"/>
      <c r="I49" s="6"/>
      <c r="J49" s="6"/>
      <c r="K49" s="6"/>
      <c r="L49" s="6"/>
      <c r="M49" s="6"/>
      <c r="N49" s="6"/>
      <c r="O49" s="6"/>
      <c r="P49" s="6"/>
    </row>
    <row r="50" spans="1:16" ht="12.75">
      <c r="A50" s="4" t="s">
        <v>3</v>
      </c>
      <c r="B50" s="12">
        <v>54948.16</v>
      </c>
      <c r="C50" s="28">
        <v>59255.82</v>
      </c>
      <c r="G50" s="6"/>
      <c r="H50" s="7"/>
      <c r="I50" s="6"/>
      <c r="J50" s="6"/>
      <c r="K50" s="6"/>
      <c r="L50" s="6"/>
      <c r="M50" s="6"/>
      <c r="N50" s="6"/>
      <c r="O50" s="6"/>
      <c r="P50" s="6"/>
    </row>
    <row r="51" spans="1:16" ht="25.5">
      <c r="A51" s="4" t="s">
        <v>41</v>
      </c>
      <c r="B51" s="12">
        <v>5421</v>
      </c>
      <c r="C51" s="28">
        <v>5262.8</v>
      </c>
      <c r="G51" s="6"/>
      <c r="H51" s="6"/>
      <c r="I51" s="6"/>
      <c r="J51" s="6"/>
      <c r="K51" s="6"/>
      <c r="L51" s="6"/>
      <c r="M51" s="6"/>
      <c r="N51" s="6"/>
      <c r="O51" s="6"/>
      <c r="P51" s="6"/>
    </row>
    <row r="52" spans="1:16" ht="26.25" customHeight="1">
      <c r="A52" s="4" t="s">
        <v>42</v>
      </c>
      <c r="B52" s="12">
        <v>9066</v>
      </c>
      <c r="C52" s="28">
        <v>5541.42</v>
      </c>
      <c r="G52" s="6"/>
      <c r="H52" s="6"/>
      <c r="I52" s="6"/>
      <c r="J52" s="6"/>
      <c r="K52" s="6"/>
      <c r="L52" s="6"/>
      <c r="M52" s="6"/>
      <c r="N52" s="6"/>
      <c r="O52" s="6"/>
      <c r="P52" s="6"/>
    </row>
    <row r="53" spans="1:16" ht="25.5">
      <c r="A53" s="4" t="s">
        <v>4</v>
      </c>
      <c r="B53" s="12">
        <v>1064.14</v>
      </c>
      <c r="C53" s="28">
        <v>1114.23</v>
      </c>
      <c r="G53" s="6"/>
      <c r="H53" s="6"/>
      <c r="I53" s="6"/>
      <c r="J53" s="6"/>
      <c r="K53" s="6"/>
      <c r="L53" s="6"/>
      <c r="M53" s="6"/>
      <c r="N53" s="6"/>
      <c r="O53" s="6"/>
      <c r="P53" s="6"/>
    </row>
    <row r="54" spans="1:16" ht="21">
      <c r="A54" s="87" t="s">
        <v>57</v>
      </c>
      <c r="B54" s="12">
        <v>280.078</v>
      </c>
      <c r="C54" s="28">
        <v>280.08</v>
      </c>
      <c r="F54" s="5"/>
      <c r="G54" s="6"/>
      <c r="H54" s="6"/>
      <c r="I54" s="6"/>
      <c r="J54" s="6"/>
      <c r="K54" s="6"/>
      <c r="L54" s="6"/>
      <c r="M54" s="6"/>
      <c r="N54" s="6"/>
      <c r="O54" s="6"/>
      <c r="P54" s="6"/>
    </row>
    <row r="55" spans="1:16" ht="12.75">
      <c r="A55" s="4" t="s">
        <v>5</v>
      </c>
      <c r="B55" s="12">
        <v>5819.460000000028</v>
      </c>
      <c r="C55" s="12">
        <v>5177.849999999984</v>
      </c>
      <c r="F55" s="5"/>
      <c r="G55" s="6"/>
      <c r="H55" s="6"/>
      <c r="I55" s="6"/>
      <c r="J55" s="6"/>
      <c r="K55" s="6"/>
      <c r="L55" s="6"/>
      <c r="M55" s="6"/>
      <c r="N55" s="6"/>
      <c r="O55" s="6"/>
      <c r="P55" s="6"/>
    </row>
    <row r="56" spans="1:16" ht="12.75">
      <c r="A56" s="1" t="s">
        <v>8</v>
      </c>
      <c r="B56" s="9">
        <v>236403.65700000004</v>
      </c>
      <c r="C56" s="9">
        <v>208019.49</v>
      </c>
      <c r="G56" s="6"/>
      <c r="H56" s="6"/>
      <c r="I56" s="6"/>
      <c r="J56" s="6"/>
      <c r="K56" s="6"/>
      <c r="L56" s="6"/>
      <c r="M56" s="6"/>
      <c r="N56" s="6"/>
      <c r="O56" s="6"/>
      <c r="P56" s="6"/>
    </row>
    <row r="58" spans="1:3" ht="12.75">
      <c r="A58" s="76" t="s">
        <v>53</v>
      </c>
      <c r="B58" s="9">
        <f>B29</f>
        <v>1015</v>
      </c>
      <c r="C58" s="9">
        <f>C29</f>
        <v>169.55</v>
      </c>
    </row>
    <row r="59" spans="1:3" ht="25.5">
      <c r="A59" s="76" t="s">
        <v>54</v>
      </c>
      <c r="B59" s="9">
        <f>D29</f>
        <v>806.429</v>
      </c>
      <c r="C59" s="9">
        <f>E29</f>
        <v>806.43</v>
      </c>
    </row>
    <row r="60" spans="1:3" ht="12.75">
      <c r="A60" s="76" t="s">
        <v>55</v>
      </c>
      <c r="B60" s="9">
        <f>F29</f>
        <v>3000</v>
      </c>
      <c r="C60" s="9">
        <f>G29</f>
        <v>173.12</v>
      </c>
    </row>
    <row r="61" spans="1:3" ht="25.5">
      <c r="A61" s="76" t="s">
        <v>56</v>
      </c>
      <c r="B61" s="9">
        <f>H29</f>
        <v>4</v>
      </c>
      <c r="C61" s="9">
        <f>I29</f>
        <v>2</v>
      </c>
    </row>
  </sheetData>
  <sheetProtection/>
  <mergeCells count="12">
    <mergeCell ref="O27:P28"/>
    <mergeCell ref="O29:P29"/>
    <mergeCell ref="L27:N27"/>
    <mergeCell ref="O30:P30"/>
    <mergeCell ref="J27:K27"/>
    <mergeCell ref="H48:H49"/>
    <mergeCell ref="A27:A28"/>
    <mergeCell ref="D27:E27"/>
    <mergeCell ref="F27:G27"/>
    <mergeCell ref="H27:I27"/>
    <mergeCell ref="B26:N26"/>
    <mergeCell ref="B27:C27"/>
  </mergeCells>
  <printOptions/>
  <pageMargins left="0.29" right="0.47" top="0.22" bottom="0.16" header="0.19" footer="0.23"/>
  <pageSetup fitToHeight="1" fitToWidth="1" horizontalDpi="600" verticalDpi="600" orientation="landscape" paperSize="9" scale="8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1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D26" sqref="D26"/>
    </sheetView>
  </sheetViews>
  <sheetFormatPr defaultColWidth="9.00390625" defaultRowHeight="12.75"/>
  <cols>
    <col min="1" max="1" width="27.50390625" style="0" customWidth="1"/>
    <col min="2" max="4" width="9.125" style="15" customWidth="1"/>
    <col min="5" max="5" width="8.875" style="15" customWidth="1"/>
    <col min="6" max="6" width="9.875" style="15" customWidth="1"/>
    <col min="7" max="13" width="9.125" style="15" customWidth="1"/>
    <col min="14" max="14" width="13.50390625" style="15" customWidth="1"/>
  </cols>
  <sheetData>
    <row r="2" ht="17.25">
      <c r="B2" s="14" t="s">
        <v>68</v>
      </c>
    </row>
    <row r="3" spans="2:7" ht="17.25" hidden="1">
      <c r="B3" s="14"/>
      <c r="G3" s="15" t="s">
        <v>59</v>
      </c>
    </row>
    <row r="4" ht="17.25">
      <c r="B4" s="14"/>
    </row>
    <row r="5" spans="1:14" ht="15">
      <c r="A5" s="8"/>
      <c r="B5" s="16" t="s">
        <v>12</v>
      </c>
      <c r="C5" s="16" t="s">
        <v>13</v>
      </c>
      <c r="D5" s="16" t="s">
        <v>9</v>
      </c>
      <c r="E5" s="16" t="s">
        <v>14</v>
      </c>
      <c r="F5" s="16" t="s">
        <v>15</v>
      </c>
      <c r="G5" s="16" t="s">
        <v>16</v>
      </c>
      <c r="H5" s="16" t="s">
        <v>17</v>
      </c>
      <c r="I5" s="16" t="s">
        <v>18</v>
      </c>
      <c r="J5" s="16" t="s">
        <v>19</v>
      </c>
      <c r="K5" s="16" t="s">
        <v>20</v>
      </c>
      <c r="L5" s="16" t="s">
        <v>10</v>
      </c>
      <c r="M5" s="16" t="s">
        <v>11</v>
      </c>
      <c r="N5" s="17" t="s">
        <v>21</v>
      </c>
    </row>
    <row r="6" spans="1:14" ht="12.75">
      <c r="A6" s="64" t="s">
        <v>78</v>
      </c>
      <c r="B6" s="11">
        <v>115278.549</v>
      </c>
      <c r="C6" s="11">
        <v>121125.108</v>
      </c>
      <c r="D6" s="11">
        <v>123391.9</v>
      </c>
      <c r="E6" s="11">
        <v>130095.8</v>
      </c>
      <c r="F6" s="11">
        <v>130131.66</v>
      </c>
      <c r="G6" s="11">
        <v>128156.4</v>
      </c>
      <c r="H6" s="11">
        <v>146580.57</v>
      </c>
      <c r="I6" s="11">
        <v>146635.57</v>
      </c>
      <c r="J6" s="11">
        <v>129037.4</v>
      </c>
      <c r="K6" s="11">
        <v>145262.8</v>
      </c>
      <c r="L6" s="11">
        <v>158108.95</v>
      </c>
      <c r="M6" s="11">
        <v>154112.993</v>
      </c>
      <c r="N6" s="31">
        <f>SUM(B6:M6)</f>
        <v>1627917.7</v>
      </c>
    </row>
    <row r="7" spans="1:14" ht="25.5" hidden="1">
      <c r="A7" s="13" t="s">
        <v>77</v>
      </c>
      <c r="B7" s="18">
        <f aca="true" t="shared" si="0" ref="B7:M7">SUM(B8:B16)</f>
        <v>0</v>
      </c>
      <c r="C7" s="18">
        <f t="shared" si="0"/>
        <v>0</v>
      </c>
      <c r="D7" s="18">
        <f t="shared" si="0"/>
        <v>0</v>
      </c>
      <c r="E7" s="18">
        <f t="shared" si="0"/>
        <v>0</v>
      </c>
      <c r="F7" s="18">
        <f t="shared" si="0"/>
        <v>0</v>
      </c>
      <c r="G7" s="18">
        <f t="shared" si="0"/>
        <v>0</v>
      </c>
      <c r="H7" s="18">
        <f t="shared" si="0"/>
        <v>0</v>
      </c>
      <c r="I7" s="18">
        <f t="shared" si="0"/>
        <v>0</v>
      </c>
      <c r="J7" s="18">
        <f t="shared" si="0"/>
        <v>0</v>
      </c>
      <c r="K7" s="18">
        <f t="shared" si="0"/>
        <v>0</v>
      </c>
      <c r="L7" s="18">
        <f t="shared" si="0"/>
        <v>0</v>
      </c>
      <c r="M7" s="18">
        <f t="shared" si="0"/>
        <v>0</v>
      </c>
      <c r="N7" s="31">
        <f>SUM(B8:M16)</f>
        <v>0</v>
      </c>
    </row>
    <row r="8" spans="1:14" ht="14.25" customHeight="1" hidden="1">
      <c r="A8" s="25" t="s">
        <v>69</v>
      </c>
      <c r="B8" s="26">
        <v>0</v>
      </c>
      <c r="C8" s="26">
        <v>0</v>
      </c>
      <c r="D8" s="26">
        <v>0</v>
      </c>
      <c r="E8" s="26"/>
      <c r="F8" s="26"/>
      <c r="G8" s="26"/>
      <c r="H8" s="26"/>
      <c r="I8" s="26"/>
      <c r="J8" s="26"/>
      <c r="K8" s="26"/>
      <c r="L8" s="26"/>
      <c r="M8" s="26"/>
      <c r="N8" s="27">
        <f aca="true" t="shared" si="1" ref="N8:N17">SUM(B8:M8)</f>
        <v>0</v>
      </c>
    </row>
    <row r="9" spans="1:14" ht="12.75" hidden="1">
      <c r="A9" s="25" t="s">
        <v>69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7">
        <f t="shared" si="1"/>
        <v>0</v>
      </c>
    </row>
    <row r="10" spans="1:14" ht="12.75" hidden="1">
      <c r="A10" s="25" t="s">
        <v>69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7">
        <f t="shared" si="1"/>
        <v>0</v>
      </c>
    </row>
    <row r="11" spans="1:14" ht="12.75" hidden="1">
      <c r="A11" s="25" t="s">
        <v>69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7">
        <f t="shared" si="1"/>
        <v>0</v>
      </c>
    </row>
    <row r="12" spans="1:14" ht="12.75" hidden="1">
      <c r="A12" s="25" t="s">
        <v>69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7">
        <f t="shared" si="1"/>
        <v>0</v>
      </c>
    </row>
    <row r="13" spans="1:14" ht="12.75" hidden="1">
      <c r="A13" s="25" t="s">
        <v>69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7">
        <f t="shared" si="1"/>
        <v>0</v>
      </c>
    </row>
    <row r="14" spans="1:14" ht="12.75" hidden="1">
      <c r="A14" s="25" t="s">
        <v>69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7">
        <f t="shared" si="1"/>
        <v>0</v>
      </c>
    </row>
    <row r="15" spans="1:14" ht="12.75" hidden="1">
      <c r="A15" s="25" t="s">
        <v>69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7">
        <f t="shared" si="1"/>
        <v>0</v>
      </c>
    </row>
    <row r="16" spans="1:14" ht="12.75" hidden="1">
      <c r="A16" s="25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7">
        <f t="shared" si="1"/>
        <v>0</v>
      </c>
    </row>
    <row r="17" spans="1:15" ht="13.5" hidden="1" thickBot="1">
      <c r="A17" s="60" t="s">
        <v>51</v>
      </c>
      <c r="B17" s="30">
        <f>B7+B6</f>
        <v>115278.549</v>
      </c>
      <c r="C17" s="30">
        <f aca="true" t="shared" si="2" ref="C17:M17">C7+C6</f>
        <v>121125.108</v>
      </c>
      <c r="D17" s="30">
        <f t="shared" si="2"/>
        <v>123391.9</v>
      </c>
      <c r="E17" s="30">
        <f t="shared" si="2"/>
        <v>130095.8</v>
      </c>
      <c r="F17" s="30">
        <f t="shared" si="2"/>
        <v>130131.66</v>
      </c>
      <c r="G17" s="30">
        <f t="shared" si="2"/>
        <v>128156.4</v>
      </c>
      <c r="H17" s="30">
        <f t="shared" si="2"/>
        <v>146580.57</v>
      </c>
      <c r="I17" s="30">
        <f t="shared" si="2"/>
        <v>146635.57</v>
      </c>
      <c r="J17" s="30">
        <f t="shared" si="2"/>
        <v>129037.4</v>
      </c>
      <c r="K17" s="30">
        <f t="shared" si="2"/>
        <v>145262.8</v>
      </c>
      <c r="L17" s="30">
        <f t="shared" si="2"/>
        <v>158108.95</v>
      </c>
      <c r="M17" s="30">
        <f t="shared" si="2"/>
        <v>154112.993</v>
      </c>
      <c r="N17" s="32">
        <f t="shared" si="1"/>
        <v>1627917.7</v>
      </c>
      <c r="O17" s="15"/>
    </row>
    <row r="19" ht="12" hidden="1"/>
    <row r="20" spans="1:13" ht="12" hidden="1">
      <c r="A20" t="s">
        <v>61</v>
      </c>
      <c r="B20" s="15">
        <v>98086.2</v>
      </c>
      <c r="I20" s="88"/>
      <c r="J20" s="88"/>
      <c r="K20" s="88"/>
      <c r="L20" s="88"/>
      <c r="M20" s="88"/>
    </row>
    <row r="21" spans="1:2" ht="12" hidden="1">
      <c r="A21" t="s">
        <v>62</v>
      </c>
      <c r="B21" s="15">
        <f>B20-B17</f>
        <v>-17192.349000000002</v>
      </c>
    </row>
  </sheetData>
  <sheetProtection/>
  <printOptions/>
  <pageMargins left="0" right="0" top="0.2362204724409449" bottom="0.3937007874015748" header="0.2362204724409449" footer="0.2755905511811024"/>
  <pageSetup fitToHeight="1" fitToWidth="1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2017-02-06T14:06:05Z</cp:lastPrinted>
  <dcterms:created xsi:type="dcterms:W3CDTF">2006-11-30T08:16:02Z</dcterms:created>
  <dcterms:modified xsi:type="dcterms:W3CDTF">2018-02-22T09:24:23Z</dcterms:modified>
  <cp:category/>
  <cp:version/>
  <cp:contentType/>
  <cp:contentStatus/>
</cp:coreProperties>
</file>